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g2pmeimr\Desktop\"/>
    </mc:Choice>
  </mc:AlternateContent>
  <xr:revisionPtr revIDLastSave="0" documentId="13_ncr:1_{28F3E7BC-37DB-4357-9741-1F5B2F781027}" xr6:coauthVersionLast="47" xr6:coauthVersionMax="47" xr10:uidLastSave="{00000000-0000-0000-0000-000000000000}"/>
  <bookViews>
    <workbookView xWindow="-120" yWindow="-120" windowWidth="29040" windowHeight="15840" xr2:uid="{00000000-000D-0000-FFFF-FFFF00000000}"/>
  </bookViews>
  <sheets>
    <sheet name="FY23 Ranking Sheet" sheetId="12" r:id="rId1"/>
    <sheet name="FY22 Ranking Sheet-Jul" sheetId="10" r:id="rId2"/>
    <sheet name="FY22 Ranking Sheet-Sept" sheetId="13" r:id="rId3"/>
    <sheet name="FY22 Ranked Order-Sept" sheetId="11" r:id="rId4"/>
    <sheet name="FY21 Ranking Sheet " sheetId="8" r:id="rId5"/>
    <sheet name="FY21 Ranked Order" sheetId="9" r:id="rId6"/>
  </sheets>
  <definedNames>
    <definedName name="_xlnm._FilterDatabase" localSheetId="5" hidden="1">'FY21 Ranked Order'!#REF!</definedName>
    <definedName name="_xlnm._FilterDatabase" localSheetId="4" hidden="1">'FY21 Ranking Sheet '!$A$7:$W$45</definedName>
    <definedName name="_xlnm._FilterDatabase" localSheetId="3" hidden="1">'FY22 Ranked Order-Sept'!#REF!</definedName>
    <definedName name="_xlnm._FilterDatabase" localSheetId="1" hidden="1">'FY22 Ranking Sheet-Jul'!$A$11:$V$44</definedName>
    <definedName name="_xlnm._FilterDatabase" localSheetId="2" hidden="1">'FY22 Ranking Sheet-Sept'!$A$7:$V$36</definedName>
    <definedName name="_xlnm._FilterDatabase" localSheetId="0" hidden="1">'FY23 Ranking Sheet'!$A$6:$X$41</definedName>
    <definedName name="ADS_S_13_1_ADS_W_13_1" localSheetId="5">#REF!</definedName>
    <definedName name="ADS_S_13_1_ADS_W_13_1" localSheetId="4">#REF!</definedName>
    <definedName name="ADS_S_13_1_ADS_W_13_1" localSheetId="3">#REF!</definedName>
    <definedName name="ADS_S_13_1_ADS_W_13_1" localSheetId="1">#REF!</definedName>
    <definedName name="ADS_S_13_1_ADS_W_13_1" localSheetId="2">#REF!</definedName>
    <definedName name="ADS_S_13_1_ADS_W_13_1" localSheetId="0">#REF!</definedName>
    <definedName name="ADS_S_13_1_ADS_W_13_1">#REF!</definedName>
    <definedName name="ADS_S_15_1" localSheetId="5">#REF!</definedName>
    <definedName name="ADS_S_15_1" localSheetId="4">#REF!</definedName>
    <definedName name="ADS_S_15_1" localSheetId="3">#REF!</definedName>
    <definedName name="ADS_S_15_1" localSheetId="1">#REF!</definedName>
    <definedName name="ADS_S_15_1" localSheetId="2">#REF!</definedName>
    <definedName name="ADS_S_15_1" localSheetId="0">#REF!</definedName>
    <definedName name="ADS_S_15_1">#REF!</definedName>
    <definedName name="ADS_S_15_1_ADS_S_13_1_ADS_W_13_1" localSheetId="5">#REF!</definedName>
    <definedName name="ADS_S_15_1_ADS_S_13_1_ADS_W_13_1" localSheetId="4">#REF!</definedName>
    <definedName name="ADS_S_15_1_ADS_S_13_1_ADS_W_13_1" localSheetId="3">#REF!</definedName>
    <definedName name="ADS_S_15_1_ADS_S_13_1_ADS_W_13_1" localSheetId="1">#REF!</definedName>
    <definedName name="ADS_S_15_1_ADS_S_13_1_ADS_W_13_1" localSheetId="2">#REF!</definedName>
    <definedName name="ADS_S_15_1_ADS_S_13_1_ADS_W_13_1" localSheetId="0">#REF!</definedName>
    <definedName name="ADS_S_15_1_ADS_S_13_1_ADS_W_13_1">#REF!</definedName>
    <definedName name="AVS_P_08_01_AVS_P_08_02" localSheetId="5">#REF!</definedName>
    <definedName name="AVS_P_08_01_AVS_P_08_02" localSheetId="4">#REF!</definedName>
    <definedName name="AVS_P_08_01_AVS_P_08_02" localSheetId="3">#REF!</definedName>
    <definedName name="AVS_P_08_01_AVS_P_08_02" localSheetId="1">#REF!</definedName>
    <definedName name="AVS_P_08_01_AVS_P_08_02" localSheetId="2">#REF!</definedName>
    <definedName name="AVS_P_08_01_AVS_P_08_02" localSheetId="0">#REF!</definedName>
    <definedName name="AVS_P_08_01_AVS_P_08_02">#REF!</definedName>
    <definedName name="AVS_P_15_01" localSheetId="5">#REF!</definedName>
    <definedName name="AVS_P_15_01" localSheetId="4">#REF!</definedName>
    <definedName name="AVS_P_15_01" localSheetId="3">#REF!</definedName>
    <definedName name="AVS_P_15_01" localSheetId="1">#REF!</definedName>
    <definedName name="AVS_P_15_01" localSheetId="2">#REF!</definedName>
    <definedName name="AVS_P_15_01" localSheetId="0">#REF!</definedName>
    <definedName name="AVS_P_15_01">#REF!</definedName>
    <definedName name="AVS_W_14_1" localSheetId="5">#REF!</definedName>
    <definedName name="AVS_W_14_1" localSheetId="4">#REF!</definedName>
    <definedName name="AVS_W_14_1" localSheetId="3">#REF!</definedName>
    <definedName name="AVS_W_14_1" localSheetId="1">#REF!</definedName>
    <definedName name="AVS_W_14_1" localSheetId="2">#REF!</definedName>
    <definedName name="AVS_W_14_1" localSheetId="0">#REF!</definedName>
    <definedName name="AVS_W_14_1">#REF!</definedName>
    <definedName name="BPS_P_15_1" localSheetId="5">#REF!</definedName>
    <definedName name="BPS_P_15_1" localSheetId="4">#REF!</definedName>
    <definedName name="BPS_P_15_1" localSheetId="3">#REF!</definedName>
    <definedName name="BPS_P_15_1" localSheetId="1">#REF!</definedName>
    <definedName name="BPS_P_15_1" localSheetId="2">#REF!</definedName>
    <definedName name="BPS_P_15_1" localSheetId="0">#REF!</definedName>
    <definedName name="BPS_P_15_1">#REF!</definedName>
    <definedName name="eee">#REF!</definedName>
    <definedName name="EST_P_12_01_EST_P_15_01" localSheetId="5">#REF!</definedName>
    <definedName name="EST_P_12_01_EST_P_15_01" localSheetId="4">#REF!</definedName>
    <definedName name="EST_P_12_01_EST_P_15_01" localSheetId="3">#REF!</definedName>
    <definedName name="EST_P_12_01_EST_P_15_01" localSheetId="1">#REF!</definedName>
    <definedName name="EST_P_12_01_EST_P_15_01" localSheetId="2">#REF!</definedName>
    <definedName name="EST_P_12_01_EST_P_15_01" localSheetId="0">#REF!</definedName>
    <definedName name="EST_P_12_01_EST_P_15_01">#REF!</definedName>
    <definedName name="_xlnm.Print_Titles" localSheetId="5">'FY21 Ranked Order'!$6:$6</definedName>
    <definedName name="_xlnm.Print_Titles" localSheetId="4">'FY21 Ranking Sheet '!$7:$7</definedName>
    <definedName name="_xlnm.Print_Titles" localSheetId="3">'FY22 Ranked Order-Sept'!$6:$6</definedName>
    <definedName name="_xlnm.Print_Titles" localSheetId="1">'FY22 Ranking Sheet-Jul'!$11:$11</definedName>
    <definedName name="_xlnm.Print_Titles" localSheetId="2">'FY22 Ranking Sheet-Sept'!$7:$7</definedName>
    <definedName name="_xlnm.Print_Titles" localSheetId="0">'FY23 Ranking Sheet'!$6:$6</definedName>
    <definedName name="SPE_W_15_1" localSheetId="5">#REF!</definedName>
    <definedName name="SPE_W_15_1" localSheetId="4">#REF!</definedName>
    <definedName name="SPE_W_15_1" localSheetId="3">#REF!</definedName>
    <definedName name="SPE_W_15_1" localSheetId="1">#REF!</definedName>
    <definedName name="SPE_W_15_1" localSheetId="2">#REF!</definedName>
    <definedName name="SPE_W_15_1" localSheetId="0">#REF!</definedName>
    <definedName name="SPE_W_15_1">#REF!</definedName>
    <definedName name="SPE_W_15_2_SPE_W_15_3" localSheetId="5">#REF!</definedName>
    <definedName name="SPE_W_15_2_SPE_W_15_3" localSheetId="4">#REF!</definedName>
    <definedName name="SPE_W_15_2_SPE_W_15_3" localSheetId="3">#REF!</definedName>
    <definedName name="SPE_W_15_2_SPE_W_15_3" localSheetId="1">#REF!</definedName>
    <definedName name="SPE_W_15_2_SPE_W_15_3" localSheetId="2">#REF!</definedName>
    <definedName name="SPE_W_15_2_SPE_W_15_3" localSheetId="0">#REF!</definedName>
    <definedName name="SPE_W_15_2_SPE_W_15_3">#REF!</definedName>
    <definedName name="TSP_W_15_1" localSheetId="5">#REF!</definedName>
    <definedName name="TSP_W_15_1" localSheetId="4">#REF!</definedName>
    <definedName name="TSP_W_15_1" localSheetId="3">#REF!</definedName>
    <definedName name="TSP_W_15_1" localSheetId="1">#REF!</definedName>
    <definedName name="TSP_W_15_1" localSheetId="2">#REF!</definedName>
    <definedName name="TSP_W_15_1" localSheetId="0">#REF!</definedName>
    <definedName name="TSP_W_15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0" l="1"/>
  <c r="U36" i="13" l="1"/>
  <c r="U35" i="13"/>
  <c r="U34" i="13"/>
  <c r="U33" i="13"/>
  <c r="U32" i="13"/>
  <c r="U30" i="13"/>
  <c r="U28" i="13"/>
  <c r="U26" i="13"/>
  <c r="U25" i="13"/>
  <c r="U24" i="13"/>
  <c r="U22" i="13"/>
  <c r="U21" i="13"/>
  <c r="U20" i="13"/>
  <c r="U19" i="13"/>
  <c r="U17" i="13"/>
  <c r="U16" i="13"/>
  <c r="U15" i="13"/>
  <c r="H14" i="13"/>
  <c r="G14" i="13"/>
  <c r="D9" i="11" l="1"/>
  <c r="C5" i="11"/>
  <c r="A15" i="8" l="1"/>
  <c r="A16" i="8" l="1"/>
  <c r="I9" i="8"/>
  <c r="I11"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3" i="8" s="1"/>
  <c r="I44" i="8" s="1"/>
  <c r="I45" i="8" s="1"/>
  <c r="I47" i="8" s="1"/>
  <c r="I48" i="8" s="1"/>
  <c r="I49" i="8" s="1"/>
  <c r="V23" i="8" l="1"/>
  <c r="V43" i="8" l="1"/>
  <c r="V41" i="8"/>
  <c r="D9" i="9" l="1"/>
  <c r="D8" i="9"/>
  <c r="E8" i="9" s="1"/>
  <c r="E6" i="9" l="1"/>
  <c r="D6" i="9"/>
  <c r="V45" i="8" l="1"/>
  <c r="V44" i="8"/>
  <c r="V38" i="8"/>
  <c r="V36" i="8"/>
  <c r="V20" i="8"/>
  <c r="V19" i="8"/>
  <c r="V15" i="8"/>
  <c r="B2" i="9" l="1"/>
  <c r="C5" i="9"/>
  <c r="C2" i="9"/>
  <c r="E9" i="9" l="1"/>
  <c r="D12" i="9" l="1"/>
  <c r="E12" i="9" s="1"/>
  <c r="F12" i="9"/>
  <c r="C12" i="9"/>
  <c r="B12" i="9"/>
  <c r="A20" i="8"/>
  <c r="B22" i="9" l="1"/>
  <c r="D16" i="9"/>
  <c r="D30" i="9"/>
  <c r="D23" i="9"/>
  <c r="D14" i="9"/>
  <c r="F41" i="9"/>
  <c r="D13" i="9"/>
  <c r="E13" i="9" s="1"/>
  <c r="F17" i="9"/>
  <c r="D27" i="9"/>
  <c r="F18" i="9"/>
  <c r="D34" i="9"/>
  <c r="D40" i="9"/>
  <c r="F19" i="9"/>
  <c r="D29" i="9"/>
  <c r="F40" i="9"/>
  <c r="D38" i="9"/>
  <c r="D32" i="9"/>
  <c r="F25" i="9"/>
  <c r="D36" i="9"/>
  <c r="D17" i="9"/>
  <c r="F21" i="9"/>
  <c r="F32" i="9"/>
  <c r="D26" i="9"/>
  <c r="D39" i="9"/>
  <c r="F30" i="9"/>
  <c r="F36" i="9"/>
  <c r="F22" i="9"/>
  <c r="F26" i="9"/>
  <c r="D24" i="9"/>
  <c r="F28" i="9"/>
  <c r="F34" i="9"/>
  <c r="D41" i="9"/>
  <c r="F13" i="9"/>
  <c r="D21" i="9"/>
  <c r="D31" i="9"/>
  <c r="D19" i="9"/>
  <c r="F37" i="9"/>
  <c r="F20" i="9"/>
  <c r="F35" i="9"/>
  <c r="D37" i="9"/>
  <c r="D15" i="9"/>
  <c r="F15" i="9"/>
  <c r="F31" i="9"/>
  <c r="F27" i="9"/>
  <c r="D33" i="9"/>
  <c r="D25" i="9"/>
  <c r="F33" i="9"/>
  <c r="F14" i="9"/>
  <c r="D18" i="9"/>
  <c r="F23" i="9"/>
  <c r="F29" i="9"/>
  <c r="F16" i="9"/>
  <c r="F24" i="9"/>
  <c r="D35" i="9"/>
  <c r="D22" i="9"/>
  <c r="D28" i="9"/>
  <c r="F39" i="9"/>
  <c r="F38" i="9"/>
  <c r="D20" i="9"/>
  <c r="B13" i="9"/>
  <c r="B34" i="9"/>
  <c r="C18" i="9"/>
  <c r="B14" i="9"/>
  <c r="C31" i="9"/>
  <c r="B19" i="9"/>
  <c r="B18" i="9"/>
  <c r="C39" i="9"/>
  <c r="C30" i="9"/>
  <c r="C24" i="9"/>
  <c r="C35" i="9"/>
  <c r="C41" i="9"/>
  <c r="C40" i="9"/>
  <c r="C25" i="9"/>
  <c r="B25" i="9"/>
  <c r="B35" i="9"/>
  <c r="C19" i="9"/>
  <c r="B27" i="9"/>
  <c r="B20" i="9"/>
  <c r="C32" i="9"/>
  <c r="C20" i="9"/>
  <c r="B28" i="9"/>
  <c r="C26" i="9"/>
  <c r="B31" i="9"/>
  <c r="C34" i="9"/>
  <c r="B23" i="9"/>
  <c r="B15" i="9"/>
  <c r="C33" i="9"/>
  <c r="B40" i="9"/>
  <c r="B41" i="9"/>
  <c r="C16" i="9"/>
  <c r="C27" i="9"/>
  <c r="B38" i="9"/>
  <c r="C22" i="9"/>
  <c r="B37" i="9"/>
  <c r="C21" i="9"/>
  <c r="B16" i="9"/>
  <c r="C36" i="9"/>
  <c r="B39" i="9"/>
  <c r="C23" i="9"/>
  <c r="B33" i="9"/>
  <c r="C17" i="9"/>
  <c r="B26" i="9"/>
  <c r="C15" i="9"/>
  <c r="B30" i="9"/>
  <c r="C14" i="9"/>
  <c r="B29" i="9"/>
  <c r="C13" i="9"/>
  <c r="B36" i="9"/>
  <c r="C37" i="9"/>
  <c r="C28" i="9"/>
  <c r="B32" i="9"/>
  <c r="B21" i="9"/>
  <c r="B24" i="9"/>
  <c r="B17" i="9"/>
  <c r="C38" i="9"/>
  <c r="C29" i="9"/>
  <c r="E14" i="9" l="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tc={4F734E72-3BAF-40F6-A6AB-B9137C89FFE1}</author>
    <author>tc={A9CD8A09-79EB-40F9-80C4-EED77710DD77}</author>
  </authors>
  <commentList>
    <comment ref="I14" authorId="0" shapeId="0" xr:uid="{4F734E72-3BAF-40F6-A6AB-B9137C89FFE1}">
      <text>
        <t>[Threaded comment]
Your version of Excel allows you to read this threaded comment; however, any edits to it will get removed if the file is opened in a newer version of Excel. Learn more: https://go.microsoft.com/fwlink/?linkid=870924
Comment:
    This is a Q3-Q4 project, would fund with Work Plan funding if available.</t>
      </text>
    </comment>
    <comment ref="I15" authorId="1" shapeId="0" xr:uid="{A9CD8A09-79EB-40F9-80C4-EED77710DD77}">
      <text>
        <t>[Threaded comment]
Your version of Excel allows you to read this threaded comment; however, any edits to it will get removed if the file is opened in a newer version of Excel. Learn more: https://go.microsoft.com/fwlink/?linkid=870924
Comment:
    Q3-Q4 funding need (~$15k)</t>
      </text>
    </comment>
  </commentList>
</comments>
</file>

<file path=xl/sharedStrings.xml><?xml version="1.0" encoding="utf-8"?>
<sst xmlns="http://schemas.openxmlformats.org/spreadsheetml/2006/main" count="1108" uniqueCount="301">
  <si>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</si>
  <si>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</si>
  <si>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</si>
  <si>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</si>
  <si>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</si>
  <si>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</si>
  <si>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</si>
  <si>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</si>
  <si>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</si>
  <si>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</si>
  <si>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</si>
  <si>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</si>
  <si>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</si>
  <si>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</si>
  <si>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</si>
  <si>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</si>
  <si>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</si>
  <si>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</si>
  <si>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</si>
  <si>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</si>
  <si>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</si>
  <si>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</si>
  <si>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</si>
  <si>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</si>
  <si>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</si>
  <si>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</si>
  <si>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</si>
  <si>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</si>
  <si>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</si>
  <si>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</si>
  <si>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</si>
  <si>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</si>
  <si>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</si>
  <si>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</si>
  <si>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</si>
  <si>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 xml:space="preserve">Estuary Habitat Studies </t>
  </si>
  <si>
    <t>Avian Predation - Cormorant Management and Monitoring</t>
  </si>
  <si>
    <t>Inland Avian Predation</t>
  </si>
  <si>
    <t>BON/JDA/TDA</t>
  </si>
  <si>
    <t>Spillway and Turbine PIT Tag Detection Feasibility Study (Placeholder)</t>
  </si>
  <si>
    <t xml:space="preserve">BON </t>
  </si>
  <si>
    <t>BON</t>
  </si>
  <si>
    <t>LMN</t>
  </si>
  <si>
    <t>Project Title</t>
  </si>
  <si>
    <t>Internal and external program coordination; oversight; project and budget support</t>
  </si>
  <si>
    <t>Lower Monumental Outfall Primary Bypass Pipe Expansion Joint Deficiency Correction</t>
  </si>
  <si>
    <t xml:space="preserve">Lower Granite Spillway PIT Detection </t>
  </si>
  <si>
    <t>Lower Granite Spillway PIT Tag Detection - Post Construction Monitoring</t>
  </si>
  <si>
    <t>Project P2 ID</t>
  </si>
  <si>
    <t>Columbia River System Operations (CRSO) EIS</t>
  </si>
  <si>
    <r>
      <t>Smolt Susceptibility to Avian Predation Post-Bonneville (</t>
    </r>
    <r>
      <rPr>
        <b/>
        <sz val="12"/>
        <rFont val="Arial"/>
        <family val="2"/>
      </rPr>
      <t>Placeholder</t>
    </r>
    <r>
      <rPr>
        <sz val="12"/>
        <rFont val="Arial"/>
        <family val="2"/>
      </rPr>
      <t>)</t>
    </r>
  </si>
  <si>
    <t>Bonneville Powerhouse 2 Fish Guidance Efficiency</t>
  </si>
  <si>
    <t>PM</t>
  </si>
  <si>
    <t>Bonneville PIT Detection</t>
  </si>
  <si>
    <t>TBD</t>
  </si>
  <si>
    <t>Winters</t>
  </si>
  <si>
    <t>Recover PIT tags from East Sand Island DCCO and CATE colonies; analysis and reporting; oversight</t>
  </si>
  <si>
    <t>The Dalles East Fish Ladder Emergency Auxiliary Water Supply</t>
  </si>
  <si>
    <t>Lower Columbia River Juvenile Survival Studies</t>
  </si>
  <si>
    <t>Eppard</t>
  </si>
  <si>
    <t>Adams</t>
  </si>
  <si>
    <t>Reservoir Temperature Monitoring at Lower Columbia River Dams</t>
  </si>
  <si>
    <t>FCRPS CRFM Program Management (NWP)</t>
  </si>
  <si>
    <t>Chane</t>
  </si>
  <si>
    <t>Insert</t>
  </si>
  <si>
    <r>
      <t>The Dalles Sluiceway PIT Detection Feasibility Evaluation (</t>
    </r>
    <r>
      <rPr>
        <b/>
        <sz val="12"/>
        <color theme="1"/>
        <rFont val="Arial"/>
        <family val="2"/>
      </rPr>
      <t>Placeholder</t>
    </r>
    <r>
      <rPr>
        <sz val="12"/>
        <color theme="1"/>
        <rFont val="Arial"/>
        <family val="2"/>
      </rPr>
      <t>)</t>
    </r>
  </si>
  <si>
    <t>Little Goose Adult Ladder Temperature Mitigation</t>
  </si>
  <si>
    <t>Caspian Tern Management Plan (Avian Predation Monitoring)</t>
  </si>
  <si>
    <t>Lamprey</t>
  </si>
  <si>
    <t>Total - Willamette (NWP)</t>
  </si>
  <si>
    <t>Wik</t>
  </si>
  <si>
    <t>Crum</t>
  </si>
  <si>
    <t>Placeholder - Not currently in budget</t>
  </si>
  <si>
    <t>Snake River Adult Sockeye Passage Initiatives</t>
  </si>
  <si>
    <t>John Day Mitigation</t>
  </si>
  <si>
    <t>Updated By:  I. Chane</t>
  </si>
  <si>
    <t>McNary Top Spill Weir (TSW) Permanence</t>
  </si>
  <si>
    <t>CRFM FY19 RANKING SPREADSHEET</t>
  </si>
  <si>
    <t>Ice Harbor Turbine Passage Survival Program</t>
  </si>
  <si>
    <t>Final report and project close out</t>
  </si>
  <si>
    <t>Little Goose Adult Ladder PIT Feasibility</t>
  </si>
  <si>
    <t>Closeout</t>
  </si>
  <si>
    <t>FCRPS CRFM Program Management  (NWW)</t>
  </si>
  <si>
    <t>McNary Steelhead Overshoot</t>
  </si>
  <si>
    <t xml:space="preserve">Implementation of PIT detection at Little Goose ladder - based on feasibility assessment in FY18 </t>
  </si>
  <si>
    <t>Important to complete final report on past research to inform BiOp (NOAA)</t>
  </si>
  <si>
    <t>Important because it is related to McNary steelhead overshoot Research (NOAA)</t>
  </si>
  <si>
    <t>Important work to complete eventually but rank represents relative importance if funding is limited (NOAA). Oregon Defers</t>
  </si>
  <si>
    <t xml:space="preserve">Region Defers until SRWG report Aug 23 2018. </t>
  </si>
  <si>
    <t>Lower Granite and Little Goose Deep Spill vs. RSW summer subyearlings</t>
  </si>
  <si>
    <t>Acoustic study to compare subyearling passage via deep spill and RSW</t>
  </si>
  <si>
    <t xml:space="preserve">Unclear at this point what year study will occur, but there has been an agreement among federal parties to do the study. Needs further development.  (NOAA) </t>
  </si>
  <si>
    <t>SCT Avg Score</t>
  </si>
  <si>
    <t>Planned for Closeout in FY19</t>
  </si>
  <si>
    <t>N</t>
  </si>
  <si>
    <t>Lower Granite Juvenile Bypass Facility - Phase 1a (Gatewell to Separator), Phase 1b (Outfall) Close Out</t>
  </si>
  <si>
    <t>EDC, S&amp;A and contract close out.</t>
  </si>
  <si>
    <t>McNary Avian Deterrent Deficiency Correction and Avian Wire Design Feasibility Report</t>
  </si>
  <si>
    <t>LMO FGE SOG vs PROG (SR 10-min intake gate closure)</t>
  </si>
  <si>
    <t>Review, closeout, and equipment removal</t>
  </si>
  <si>
    <t>D</t>
  </si>
  <si>
    <t>NA</t>
  </si>
  <si>
    <t>Hauenstein</t>
  </si>
  <si>
    <t>FCRPS Court Ordered Spill Evaluation</t>
  </si>
  <si>
    <t>NO LONGER REQUIRED</t>
  </si>
  <si>
    <t>John Day PIT</t>
  </si>
  <si>
    <t>Hicks</t>
  </si>
  <si>
    <t>FY21 PBud</t>
  </si>
  <si>
    <t>LGR - Performance verification monitoring</t>
  </si>
  <si>
    <t xml:space="preserve">Not needed </t>
  </si>
  <si>
    <t>y</t>
  </si>
  <si>
    <t>m</t>
  </si>
  <si>
    <t>Spillway and Turbine PIT Tag Detection Feasibility Study</t>
  </si>
  <si>
    <t>Project Description (FY21 Scope)</t>
  </si>
  <si>
    <t>SCT 2021 Average Score</t>
  </si>
  <si>
    <t xml:space="preserve">FY21 Workplan Preliminary Cumulative </t>
  </si>
  <si>
    <t>CRFM FY21 RANKING SPREADSHEET</t>
  </si>
  <si>
    <t>Post construction sampling and bathymetry at Woodland Island Section 536 restoration project. Project effectiveness monitoring</t>
  </si>
  <si>
    <t xml:space="preserve">Implementation of DCCO EIS and DCCO Management Plan - Final Year of CRFM funding under ROD </t>
  </si>
  <si>
    <t>Analysis for JDA - Limited Reevaluation Report  / Umatilla Hatchery Trip Report</t>
  </si>
  <si>
    <t>Bierman</t>
  </si>
  <si>
    <t>Royer</t>
  </si>
  <si>
    <t>Engineering Design Report - assess debris management alternatives</t>
  </si>
  <si>
    <t xml:space="preserve">Lower Columbia/estuary PIT trawl, data analysis and report; oversight </t>
  </si>
  <si>
    <t>Final work and closeout in FY21</t>
  </si>
  <si>
    <t>Final installation of access platform and closing out in FY21</t>
  </si>
  <si>
    <t xml:space="preserve">Funding for contracts and SA/EDC in FY21 </t>
  </si>
  <si>
    <t>Funding needed for Blalock Island - Reservoir operations/monitoring</t>
  </si>
  <si>
    <t>Closeout in FY21 - possible additional need (litigation)</t>
  </si>
  <si>
    <t>Newton</t>
  </si>
  <si>
    <t>Construction contract and A/E contract in FY 21 - two units and testing. Options for 3 additional units could be exercised pending testing.</t>
  </si>
  <si>
    <t>Planned for Closeout in FY21 - Real estate transfer process</t>
  </si>
  <si>
    <t>On hold at EDR phase pending future need</t>
  </si>
  <si>
    <t>Spring and fall study to assess overshoot of steelhead at McNary. Contract oversight and close out of 2nd year of study</t>
  </si>
  <si>
    <t>Total - Lamprey (NWW/NWP)*</t>
  </si>
  <si>
    <t>Testing and monitoring using the newly installed pit tag detection system installed on spill bay #1 at Lower Granite</t>
  </si>
  <si>
    <t>installation of Acoustic and Laser Deterrent system / testing in FY21 with temporary installation / requires permanent placement following testing in FY22</t>
  </si>
  <si>
    <t>FY21 Mid Year Lock</t>
  </si>
  <si>
    <t>Updated By:  I. Royer</t>
  </si>
  <si>
    <t>Contract modification of approximately $120k and approximately $70k in labor for field test prep.</t>
  </si>
  <si>
    <t>372857
&amp;
493013</t>
  </si>
  <si>
    <t>Added new Work Item and $30k for Cooling Intake Sluice Gate.</t>
  </si>
  <si>
    <t>Martin</t>
  </si>
  <si>
    <t>Kelly</t>
  </si>
  <si>
    <t>Juhnke</t>
  </si>
  <si>
    <t>Bonafilia</t>
  </si>
  <si>
    <t>Zelch</t>
  </si>
  <si>
    <t>Coordination; project and budget support.  Majority of PgM labor has been charged to specific NWW CRFM projects.</t>
  </si>
  <si>
    <t>Kovalchuk</t>
  </si>
  <si>
    <t>FY22PBud   $3.575 M</t>
  </si>
  <si>
    <t>FY21 Pbud    $15.377 M</t>
  </si>
  <si>
    <t>Lamprey    $19.937</t>
  </si>
  <si>
    <t>Lower Granite Turn Pool Gate</t>
  </si>
  <si>
    <t>BON Serpentine Weir Modifications</t>
  </si>
  <si>
    <t>Cost share with lamprey</t>
  </si>
  <si>
    <t>Total - CRS (NWW/NWP)</t>
  </si>
  <si>
    <t xml:space="preserve">Implementation of DCCO EIS and DCCO Management Plan - FY21 was Final Year of CRFM funding under ROD </t>
  </si>
  <si>
    <t xml:space="preserve">Lower Granite Juvenile Bypass Facility - Phase 1a (Gatewell to Separator), Phase 1b (Outfall) </t>
  </si>
  <si>
    <t>BON Serpentine Weir Modifications - NEW</t>
  </si>
  <si>
    <t>Lower Granite Turn Pool Gate - NEW</t>
  </si>
  <si>
    <t>Testing and monitoring using the newly installed pit tag detection system installed on spill bay #1 at Lower Granite - study oversight - no funding need FY22</t>
  </si>
  <si>
    <t>Shad deterrence, automating hoist system to make more usable</t>
  </si>
  <si>
    <t>Avian Island PIT Detection**</t>
  </si>
  <si>
    <t>Bonneville PIT Detection**</t>
  </si>
  <si>
    <t>FY22 Final budget: TBD</t>
  </si>
  <si>
    <t>Smolt Susceptibility to Avian Predation Post-Bonneville (Placeholder)</t>
  </si>
  <si>
    <t>The Dalles Sluiceway PIT Detection Feasibility Evaluation (Placeholder)</t>
  </si>
  <si>
    <t>Installation - cost being determined</t>
  </si>
  <si>
    <t>Cooler water addition to fish ladders at projects</t>
  </si>
  <si>
    <t>Closeout in FY21 - no FY22 funding need</t>
  </si>
  <si>
    <t>Study completing</t>
  </si>
  <si>
    <t xml:space="preserve">Acoustic and Laser Deterrent system - permanent placement </t>
  </si>
  <si>
    <t>Cost share with lamprey. FY22 design only / construction FY23.</t>
  </si>
  <si>
    <t>Cooling water structures - potential locations: JDA MCN IHR LMO</t>
  </si>
  <si>
    <t>Design Documentation Report - develop preferred alternative for debris management in FY22</t>
  </si>
  <si>
    <t>Contract oversight (hydraulic testing, construction in remaining 7 units funded FY21), PDT labor</t>
  </si>
  <si>
    <t xml:space="preserve">Blalock Island - Reservoir operations/monitoring, year 2 in 2022. </t>
  </si>
  <si>
    <t>Contract oversight, labor</t>
  </si>
  <si>
    <t xml:space="preserve">Added new Work Item for Cooling Intake Sluice Gate - sluice gate to allow fish to egress out of cooling structure. </t>
  </si>
  <si>
    <t xml:space="preserve">Funding for contract oversight, labor in FY22. </t>
  </si>
  <si>
    <t xml:space="preserve">Synthesis Memo #3 - CEERP Adaptive Management and State of the Science (Woodlands funded FY21). </t>
  </si>
  <si>
    <t xml:space="preserve">Lower Columbia/estuary PIT trawl, data analysis and report; oversight - for a contract June 2022 for prep and field work summer 2023. (Field work 2022 funded FY21.) </t>
  </si>
  <si>
    <t>?</t>
  </si>
  <si>
    <t>(General): These ranks are lower than typical because of the need to add ranking contrast with the possiblity of a low funding year. A low rank does not necessarily indicate a lack of NOAA support, but rather indicates how we would prioritize funding in 2022 given it could be low. If funding is below or above expectations, we may consider re ranking accordingly. Some projects are important but could be pushed out a year or two .</t>
  </si>
  <si>
    <t xml:space="preserve">CRITFC: need to redo title.  This is pretty much just pit troll or monitoring   NOAA: Necessary for system survival important to understand GC spill </t>
  </si>
  <si>
    <t>CRITFC:  look at cost, important but few adults have been observed in  NOAA: Good to get done but recommend delay in low fund year</t>
  </si>
  <si>
    <t>NOAA: This never used to be a line item. Were they always funded by CRFM or some other source?</t>
  </si>
  <si>
    <t>CRITFC:  need more detections cheapest and only current option to get   NOAA: Necessary for system survival important to understand GC spill   IDFW: ID has ranked this fairly high because anything we can do to get more PIT detection/recovery improves precision on reach-level estimates for LGR-BON and MCN - BON</t>
  </si>
  <si>
    <t>CRITFC: Need to see costs.  If just for synthesis can wait  NOAA: Have some time to finish  IDFW: Given the lack of funds, something like a Synthesis memo could be put off another year. It is difficult to rank this specific item because the cost is unknown. If the cost is high, ID would rank it lower. YN: Conduct analysis at a later time when the budget is more robust.</t>
  </si>
  <si>
    <t>CRITFC:   Need more clairty on this and see cost.  We have work around and little fish benefit.  If low cost then higher score    NOAA: Can wait but preference is to get this completed.  IDFW: It is unclear why this is mandatory, other than that the Corps awarded the contract before ranking. Given the low budget, ID would have ranked this low  YN: Not a high priority at this time.</t>
  </si>
  <si>
    <t>NOAA:  Low score in a low fund year, high score in a high fund year   IDFW: This needs more specifics to receive a rank. PIT detection where at BON? YN: Priority depends on cost and available budget.</t>
  </si>
  <si>
    <t>CRITFC:  Need to get cost and see if there are cheaper alternatives need to coordinate with Lamprey group.  NOAA: Meh for salmon.  ODFW:  How was this coordinated to dig into minimal budget (e.g., corps agreed to cost share expecting to use CRFM funds pre-budget request?). It seems unsupportable to have Corps manage  YN: Have lamprey group prioritize within their budget. I don't know enough about any arrangements with lamprey group.</t>
  </si>
  <si>
    <t>CRITFC:  If the Fish Unit work is going to happen regardless if this is done then high priority.  But this has to be done prior to TDA fish unit rehab  NOAA: Indications are nighttime1hr  shutdown or lamprey low flow op could eliminate need   YN: If additional funding is available through infrastructure bill this becomes a higher priority.</t>
  </si>
  <si>
    <t>CRITFC:  Need more info  NOAA: has hatchery mitigation always been funded by CRFM? Could effectivley siphen funds away from ESA listed wild fish.  YN: High prioritity if additional funds become available.</t>
  </si>
  <si>
    <t>NOAA:  This never used to be a line item. Were they always funded by CRFM or some other source?  YN: Budget seems high relative to the number of projects being implemented.</t>
  </si>
  <si>
    <t>CRITFC: Does this need to be inplace prior JDA pool operation if not then lower score   NOAA:  Litigation issue  YN: Low cost to continue evaluation.</t>
  </si>
  <si>
    <t>CRITFC: important to get moving on  NOAA: One of the more important issues with climate change. Has a significant impact on SR sockeye and Summer Chinook. IDFW:This should get a high priority to start the process for LMN  YN: New. No background.  Important if budget can support it.</t>
  </si>
  <si>
    <t>CRITFC:  if high cost lower score   NOAA: Not very optomistic this is going to work. Wire array more beneficial. YN: No budget provided.  Not a priority until work plan is better developed.</t>
  </si>
  <si>
    <t>CRITFC:  ballon tag study can wait   IDFW: It is unclear why this is mandatory, other than that the Corps awarded the contract before ranking. It is in the 2020 ROD, but so are other things. Given the low budget, ID prefers to defer this in favor of moving ladder cooling structures forward for LMN at least.  YN: High priority for COE but low priority for F&amp;W.  Can this work be put off until a larger budget is available?</t>
  </si>
  <si>
    <t xml:space="preserve">NOAA:  Could be delayed?  YN: Need clarity, could be crucial to get this done. </t>
  </si>
  <si>
    <t>NOAA: Very important BiOp item but can be delayed in low funding year.  YN: Could be important with another warm summer, not enough funding to accomplish much in the way of shad deterrence.</t>
  </si>
  <si>
    <t>YN:  Not enough information.</t>
  </si>
  <si>
    <t>YN:  No budget provided.  Not a priority until work plan is better developed.</t>
  </si>
  <si>
    <t>Agency Remarks during 8/19/21 SCT meeting</t>
  </si>
  <si>
    <t>-</t>
  </si>
  <si>
    <t>FY22 Capability (in thousands)</t>
  </si>
  <si>
    <t>FY22 Workplan Cumulative</t>
  </si>
  <si>
    <t>FY22 Pbud      (in thousands)</t>
  </si>
  <si>
    <t>**Means co-funded with BPA</t>
  </si>
  <si>
    <t>Design and contruction of a new ladder cooling structure at the MCN south fish ladder</t>
  </si>
  <si>
    <t>Analysis of existing temp data to determine if a ladder cooling structure will result in fish passage benefits during summer months</t>
  </si>
  <si>
    <t>Design and contruction of a new ladder cooling structure at the LMN south fish ladder</t>
  </si>
  <si>
    <t>ICH</t>
  </si>
  <si>
    <t>Design and contruction of a new ladder cooling structure at the ICH north fish ladder</t>
  </si>
  <si>
    <t>FUTURE: MCN Adult Ladder (south) Cooling Structure</t>
  </si>
  <si>
    <t>FUTURE: JDA ladder cooling data analysis</t>
  </si>
  <si>
    <t>FUTURE: LMN Adult Ladder (south) Cooling Structure</t>
  </si>
  <si>
    <t>FUTURE: ICH Adult Ladder (north) Cooling Structure</t>
  </si>
  <si>
    <t>FUTURE: MCN Avian Detterence</t>
  </si>
  <si>
    <t xml:space="preserve">Evaluate avian deterrence alternatives at MCN dam to limit juvenile salmonid predation </t>
  </si>
  <si>
    <t>FY22 Lamprey (carry-in)    $18M</t>
  </si>
  <si>
    <t>FY22 capability with injunction  $78.625 M</t>
  </si>
  <si>
    <t>-- FY22 IIJA  $36.016 M</t>
  </si>
  <si>
    <t>-- FY22 Appropriations   $38.375 M</t>
  </si>
  <si>
    <t>--Reprogramming $1.1 M</t>
  </si>
  <si>
    <t>FY22 budget</t>
  </si>
  <si>
    <t>SCT Avg Score (Sept)</t>
  </si>
  <si>
    <t>FY22 Budget $75.491 M</t>
  </si>
  <si>
    <t>FY22 funding allocation</t>
  </si>
  <si>
    <t>FY23 PBud $29.175 M</t>
  </si>
  <si>
    <t>Installation of BPA-funded PIT antenna prototype at BON1 Ice and Trash Sluiceway auto-gate</t>
  </si>
  <si>
    <t>Woodard</t>
  </si>
  <si>
    <t xml:space="preserve">BON Serpentine Weir Modifications </t>
  </si>
  <si>
    <t xml:space="preserve">Lower Granite Turn Pool Gate </t>
  </si>
  <si>
    <t>Robledo</t>
  </si>
  <si>
    <t>Litigation expenses</t>
  </si>
  <si>
    <t>Synthesis Memo #3</t>
  </si>
  <si>
    <t>FY22 Capability (in thousands) briefed 04 FEB 2022</t>
  </si>
  <si>
    <t>Research contract oversight, coordination</t>
  </si>
  <si>
    <t>Litigation costs (total need TBD)</t>
  </si>
  <si>
    <t xml:space="preserve">Funding for contract oversight, completion of hoist gate work and closeout of 372857, slope stabilization contract award, labor in FY22. </t>
  </si>
  <si>
    <t>Acoustic and Laser Deterrent system - data collection</t>
  </si>
  <si>
    <t>FY21 Lamprey    $19.937</t>
  </si>
  <si>
    <t>FY22 Senate mark-up: $34.8M</t>
  </si>
  <si>
    <t>Note: **Means co-funded with BPA</t>
  </si>
  <si>
    <t>--Carry-in funds  $3.4 M</t>
  </si>
  <si>
    <t>Contract oversight, labor for hydraulic testing, contract mod</t>
  </si>
  <si>
    <t>BON Serpentine Weir Modifications - "Salmon" cost-share</t>
  </si>
  <si>
    <t>Complete the EDR in FY22</t>
  </si>
  <si>
    <t>Total avail. funding  $78.976 M</t>
  </si>
  <si>
    <t xml:space="preserve"> --&gt; Doesn't include "closeout" projects</t>
  </si>
  <si>
    <t>FY23 Pbud (in thousands)</t>
  </si>
  <si>
    <t>Avian Predation Monitoring</t>
  </si>
  <si>
    <t>Complete real estate transaction to tranfer ownership of constructed islands</t>
  </si>
  <si>
    <t>McNary Overshoot Steelhead Study</t>
  </si>
  <si>
    <t>Closing out in FY22</t>
  </si>
  <si>
    <t>Contract oversight, project closeout in FY22</t>
  </si>
  <si>
    <t>13 July, 2022</t>
  </si>
  <si>
    <t>Design Documentation Report - develop preferred alternative for debris management in FY23</t>
  </si>
  <si>
    <t>Cost share with lamprey. FY23 design only / construction FY24.</t>
  </si>
  <si>
    <t>Little Goose Adult Ladder PIT Feasibility (Placeholder)</t>
  </si>
  <si>
    <t>Lower Granite and Little Goose Deep Spill vs. RSW summer subyearlings (Placeholder)</t>
  </si>
  <si>
    <t>Spillway and Turbine PIT Tag Detection Feasibility Study (Placeholder - not currently in budget)</t>
  </si>
  <si>
    <t>Implementation of PIT detection at Little Goose ladder - based on feasibility assessment in FY18 (Placeholder - not currently in budget)</t>
  </si>
  <si>
    <t>Acoustic study to compare subyearling passage via deep spill and RSW (Placeholder - not currently in budget)</t>
  </si>
  <si>
    <t>SCT Average Score</t>
  </si>
  <si>
    <t>Note: Part of the Proposed Action, commitment was to reassess synthesis report. NOAA: There is expanded value to this activity.</t>
  </si>
  <si>
    <t xml:space="preserve">Fish manager consensus: Should be a mandatory item because it's a basic part of monitoring. Basic part of AM in the basin. </t>
  </si>
  <si>
    <t xml:space="preserve">Blalock Island - Reservoir operations/monitoring, year 3 in 2022. </t>
  </si>
  <si>
    <t>CTUIR: Strongly recommend the Corps not to utilize CRFM for litigation. General fish manager consensus: CRFM should not be used for litigation.</t>
  </si>
  <si>
    <t>OR: Budget shortfalls should generate consideration of restructuring.</t>
  </si>
  <si>
    <t>N/A</t>
  </si>
  <si>
    <t>NOAA: Willing to meet with USACE to determine if the scope could be modified to reduce cost.</t>
  </si>
  <si>
    <t>Revisit in August for scoring. Clarify scope/description.</t>
  </si>
  <si>
    <t xml:space="preserve">Analysis for JDA - Limited Reevaluation Report  / Umatilla Hatchery </t>
  </si>
  <si>
    <t>Regional fish managers: relative differences among ladder cooling is indicative of preference of order; all are important.</t>
  </si>
  <si>
    <t>FUTURE: MCN Avian Deterrence</t>
  </si>
  <si>
    <t>Revisit in August</t>
  </si>
  <si>
    <t>IDFG: Corps previously stated that if most fish are passing through spill, why look at turbines</t>
  </si>
  <si>
    <t>USACE notes</t>
  </si>
  <si>
    <t>Performance evaluation of increased spill</t>
  </si>
  <si>
    <t>Predation analysis isn't required every year</t>
  </si>
  <si>
    <t>ESI Predation Rate Estimate</t>
  </si>
  <si>
    <t>Project Description (FY23 Scope)</t>
  </si>
  <si>
    <t>Initiation of construction (EDR year 1) in FY25</t>
  </si>
  <si>
    <t xml:space="preserve">FUTURE: JDA ladder cooling </t>
  </si>
  <si>
    <t>USACE would prioritize this project behind others</t>
  </si>
  <si>
    <t>FY24 - funding to complete EDR/Design effort leading to construction of predation deterrence</t>
  </si>
  <si>
    <t>Agency Remarks during 8/18/21 SCT meeting</t>
  </si>
  <si>
    <t xml:space="preserve">USACE: Used to evaluate flex spill operation. </t>
  </si>
  <si>
    <t>CRITFC: Lower score this year, but does believe having a check-in is important. USACE: We can do retroactive analysis. IDFG: Is it more efficient to fund every few years.</t>
  </si>
  <si>
    <t>Recovery of PIT tags from ESI bird colony to support LCR survival estimates and avian predation rate estimates as appropriate - in house labor</t>
  </si>
  <si>
    <t>Analysis and reporting of PIT tag information to generate predation estimates - research contract</t>
  </si>
  <si>
    <t xml:space="preserve">Regional fish managers: Litigation expenses shouldn't be funded from mitigation funds. </t>
  </si>
  <si>
    <t>Prioritization among ladder cooling projects will occur in another forum/meeting.</t>
  </si>
  <si>
    <t>Avian Island PIT Detection** - ESI Predation Rate Estimate</t>
  </si>
  <si>
    <t>FY23 Capability as of AUG 2022</t>
  </si>
  <si>
    <t>FY23 Pbud Re-allocations</t>
  </si>
  <si>
    <t>Contract oversight EDC/S&amp;A in remaining 7 units (construction CT funded FY21), PDT labor</t>
  </si>
  <si>
    <t xml:space="preserve">Funding for contract oversight, labor in FY23. </t>
  </si>
  <si>
    <t>FY23 Capability (Aug 2022) $61M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</si>
</sst>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0.0"/>
    <numFmt numFmtId="166" formatCode="&quot;$&quot;#,##0"/>
    <numFmt numFmtId="167" formatCode="#,##0.0"/>
    <numFmt numFmtId="168" formatCode="0.000"/>
  </numFmts>
  <fonts count="4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z val="10"/>
      <color theme="3"/>
      <name val="Arial"/>
      <family val="2"/>
    </font>
    <font>
      <b/>
      <sz val="9"/>
      <color theme="1"/>
      <name val="Arial"/>
      <family val="2"/>
    </font>
    <font>
      <strike/>
      <sz val="12"/>
      <color theme="1"/>
      <name val="Arial"/>
      <family val="2"/>
    </font>
    <font>
      <sz val="11"/>
      <color theme="1"/>
      <name val="Arial"/>
      <family val="2"/>
    </font>
    <font>
      <sz val="12"/>
      <color rgb="FFFF0000"/>
      <name val="Arial"/>
      <family val="2"/>
    </font>
    <font>
      <sz val="12"/>
      <color theme="0" tint="-0.34998626667073579"/>
      <name val="Arial"/>
      <family val="2"/>
    </font>
    <font>
      <sz val="10"/>
      <color theme="0" tint="-0.34998626667073579"/>
      <name val="Arial"/>
      <family val="2"/>
    </font>
    <font>
      <sz val="18"/>
      <color theme="1"/>
      <name val="Arial"/>
      <family val="2"/>
    </font>
    <font>
      <sz val="18"/>
      <color theme="0" tint="-0.34998626667073579"/>
      <name val="Arial"/>
      <family val="2"/>
    </font>
    <font>
      <sz val="14"/>
      <color theme="1"/>
      <name val="Arial"/>
      <family val="2"/>
    </font>
    <font>
      <strike/>
      <sz val="14"/>
      <color theme="1"/>
      <name val="Arial"/>
      <family val="2"/>
    </font>
    <font>
      <sz val="11"/>
      <name val="Arial"/>
      <family val="2"/>
    </font>
    <font>
      <sz val="11"/>
      <color rgb="FFFF0000"/>
      <name val="Arial"/>
      <family val="2"/>
    </font>
    <font>
      <b/>
      <sz val="12"/>
      <color theme="0" tint="-0.34998626667073579"/>
      <name val="Arial"/>
      <family val="2"/>
    </font>
    <font>
      <sz val="10"/>
      <name val="Arial"/>
      <family val="2"/>
    </font>
    <font>
      <b/>
      <sz val="14"/>
      <color theme="1"/>
      <name val="Arial"/>
      <family val="2"/>
    </font>
    <font>
      <sz val="12"/>
      <color theme="4" tint="-0.249977111117893"/>
      <name val="Arial"/>
      <family val="2"/>
    </font>
    <font>
      <sz val="18"/>
      <name val="Arial"/>
      <family val="2"/>
    </font>
    <font>
      <b/>
      <sz val="14"/>
      <color rgb="FFFF0000"/>
      <name val="Arial"/>
      <family val="2"/>
    </font>
    <font>
      <sz val="12"/>
      <color theme="0" tint="-0.499984740745262"/>
      <name val="Arial"/>
      <family val="2"/>
    </font>
    <font>
      <sz val="10"/>
      <color theme="0" tint="-0.499984740745262"/>
      <name val="Arial"/>
      <family val="2"/>
    </font>
    <font>
      <sz val="9"/>
      <color indexed="81"/>
      <name val="Tahoma"/>
      <charset val="1"/>
    </font>
  </fonts>
  <fills count="22">
    <fill>
      <patternFill patternType="none"/>
    </fill>
    <fill>
      <patternFill patternType="gray125"/>
    </fill>
    <fill>
      <patternFill patternType="solid">
        <fgColor rgb="FFE3E3E3"/>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4" tint="0.39997558519241921"/>
        <bgColor indexed="64"/>
      </patternFill>
    </fill>
    <fill>
      <patternFill patternType="solid">
        <fgColor theme="0"/>
        <bgColor indexed="64"/>
      </patternFill>
    </fill>
    <fill>
      <patternFill patternType="solid">
        <fgColor rgb="FF00B0F0"/>
        <bgColor rgb="FF000000"/>
      </patternFill>
    </fill>
    <fill>
      <patternFill patternType="solid">
        <fgColor theme="4" tint="0.39997558519241921"/>
        <bgColor theme="3" tint="0.5999633777886288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2"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2">
    <xf numFmtId="164" fontId="0" fillId="0" borderId="0"/>
    <xf numFmtId="164" fontId="11" fillId="0" borderId="0"/>
    <xf numFmtId="164" fontId="12" fillId="0" borderId="0"/>
    <xf numFmtId="164" fontId="7" fillId="0" borderId="0"/>
    <xf numFmtId="164" fontId="6" fillId="0" borderId="0"/>
    <xf numFmtId="164" fontId="6" fillId="0" borderId="0"/>
    <xf numFmtId="164" fontId="5" fillId="0" borderId="0"/>
    <xf numFmtId="164" fontId="5" fillId="0" borderId="0"/>
    <xf numFmtId="164" fontId="5" fillId="0" borderId="0"/>
    <xf numFmtId="164" fontId="5"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cellStyleXfs>
  <cellXfs count="437">
    <xf numFmtId="164" fontId="0" fillId="0" borderId="0" xfId="0"/>
    <xf numFmtId="164" fontId="0" fillId="0" borderId="0" xfId="0" applyAlignment="1">
      <alignment wrapText="1"/>
    </xf>
    <xf numFmtId="164" fontId="9" fillId="2"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9" fillId="6" borderId="1" xfId="0" applyFont="1" applyFill="1" applyBorder="1" applyAlignment="1">
      <alignment horizontal="center" wrapText="1"/>
    </xf>
    <xf numFmtId="164" fontId="0" fillId="5" borderId="0" xfId="0" applyFill="1"/>
    <xf numFmtId="164" fontId="0" fillId="7"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8" fillId="0" borderId="0" xfId="0" applyFont="1" applyBorder="1" applyAlignment="1">
      <alignment wrapText="1"/>
    </xf>
    <xf numFmtId="164" fontId="8" fillId="7" borderId="3" xfId="0" applyFont="1" applyFill="1" applyBorder="1" applyAlignment="1">
      <alignment horizontal="left" wrapText="1"/>
    </xf>
    <xf numFmtId="164" fontId="8"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10" fillId="0" borderId="0" xfId="0" applyNumberFormat="1" applyFont="1" applyAlignment="1">
      <alignment horizontal="left"/>
    </xf>
    <xf numFmtId="0" fontId="0" fillId="0" borderId="0" xfId="0" applyNumberFormat="1"/>
    <xf numFmtId="0" fontId="9" fillId="2" borderId="1" xfId="0" applyNumberFormat="1" applyFont="1" applyFill="1" applyBorder="1" applyAlignment="1">
      <alignment horizontal="center" wrapText="1"/>
    </xf>
    <xf numFmtId="0" fontId="0" fillId="5" borderId="5" xfId="0" applyNumberFormat="1" applyFill="1" applyBorder="1"/>
    <xf numFmtId="0" fontId="0" fillId="0" borderId="1" xfId="0" applyNumberFormat="1" applyBorder="1"/>
    <xf numFmtId="0" fontId="0" fillId="5" borderId="2" xfId="0" applyNumberFormat="1" applyFill="1" applyBorder="1"/>
    <xf numFmtId="0" fontId="0" fillId="0" borderId="1" xfId="0" applyNumberFormat="1" applyFill="1" applyBorder="1"/>
    <xf numFmtId="0" fontId="0" fillId="0" borderId="0" xfId="0" applyNumberFormat="1" applyAlignment="1">
      <alignment wrapText="1"/>
    </xf>
    <xf numFmtId="164" fontId="8" fillId="0" borderId="1" xfId="0" applyFont="1" applyFill="1" applyBorder="1" applyAlignment="1">
      <alignment wrapText="1"/>
    </xf>
    <xf numFmtId="3" fontId="0" fillId="0" borderId="0" xfId="0" applyNumberFormat="1" applyFill="1"/>
    <xf numFmtId="164" fontId="0" fillId="0" borderId="0" xfId="0" applyFill="1"/>
    <xf numFmtId="164" fontId="8" fillId="0" borderId="4"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5" borderId="3" xfId="0" applyFill="1" applyBorder="1" applyAlignment="1">
      <alignment horizontal="right"/>
    </xf>
    <xf numFmtId="3" fontId="0" fillId="0" borderId="0" xfId="0" applyNumberFormat="1" applyBorder="1"/>
    <xf numFmtId="3" fontId="8"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164" fontId="14" fillId="0" borderId="0" xfId="0" applyFont="1"/>
    <xf numFmtId="3" fontId="14" fillId="0" borderId="0" xfId="0" applyNumberFormat="1" applyFont="1"/>
    <xf numFmtId="0" fontId="14" fillId="5" borderId="5" xfId="0" applyNumberFormat="1" applyFont="1" applyFill="1" applyBorder="1"/>
    <xf numFmtId="164" fontId="14" fillId="0" borderId="1" xfId="0" applyFont="1" applyFill="1" applyBorder="1" applyAlignment="1">
      <alignment horizontal="center"/>
    </xf>
    <xf numFmtId="164" fontId="16" fillId="0" borderId="1" xfId="0" applyFont="1" applyFill="1" applyBorder="1" applyAlignment="1">
      <alignment wrapText="1"/>
    </xf>
    <xf numFmtId="0" fontId="16" fillId="0" borderId="1" xfId="0" applyNumberFormat="1" applyFont="1" applyFill="1" applyBorder="1" applyAlignment="1">
      <alignment horizontal="center"/>
    </xf>
    <xf numFmtId="0" fontId="14" fillId="0" borderId="1" xfId="0" applyNumberFormat="1" applyFont="1" applyFill="1" applyBorder="1" applyAlignment="1">
      <alignment horizontal="center"/>
    </xf>
    <xf numFmtId="0" fontId="14" fillId="0" borderId="1" xfId="0" applyNumberFormat="1" applyFont="1" applyFill="1" applyBorder="1" applyAlignment="1">
      <alignment horizontal="center" wrapText="1"/>
    </xf>
    <xf numFmtId="164" fontId="14" fillId="0" borderId="1" xfId="0" applyFont="1" applyFill="1" applyBorder="1" applyAlignment="1">
      <alignment wrapText="1"/>
    </xf>
    <xf numFmtId="0" fontId="14" fillId="0" borderId="1" xfId="0" applyNumberFormat="1" applyFont="1" applyBorder="1"/>
    <xf numFmtId="164" fontId="14" fillId="0" borderId="1" xfId="0" applyFont="1" applyBorder="1" applyAlignment="1">
      <alignment horizontal="center"/>
    </xf>
    <xf numFmtId="164" fontId="14" fillId="0" borderId="1" xfId="0" applyFont="1" applyBorder="1" applyAlignment="1">
      <alignment wrapText="1"/>
    </xf>
    <xf numFmtId="3" fontId="14" fillId="0" borderId="1" xfId="0" applyNumberFormat="1" applyFont="1" applyBorder="1"/>
    <xf numFmtId="0" fontId="14" fillId="0" borderId="1" xfId="0" applyNumberFormat="1" applyFont="1" applyBorder="1" applyAlignment="1">
      <alignment horizontal="center"/>
    </xf>
    <xf numFmtId="0" fontId="14" fillId="0" borderId="1" xfId="0" applyNumberFormat="1" applyFont="1" applyBorder="1" applyAlignment="1">
      <alignment horizontal="center" wrapText="1"/>
    </xf>
    <xf numFmtId="0" fontId="14" fillId="5" borderId="2" xfId="0" applyNumberFormat="1" applyFont="1" applyFill="1" applyBorder="1"/>
    <xf numFmtId="164" fontId="10" fillId="0" borderId="0" xfId="0" applyFont="1" applyAlignment="1">
      <alignment wrapText="1"/>
    </xf>
    <xf numFmtId="3" fontId="14" fillId="0" borderId="0" xfId="0" applyNumberFormat="1" applyFont="1" applyFill="1"/>
    <xf numFmtId="0" fontId="14" fillId="0" borderId="1" xfId="0" applyNumberFormat="1" applyFont="1" applyFill="1" applyBorder="1" applyAlignment="1">
      <alignment wrapText="1"/>
    </xf>
    <xf numFmtId="0" fontId="14" fillId="0" borderId="1" xfId="0" applyNumberFormat="1" applyFont="1" applyBorder="1" applyAlignment="1">
      <alignment wrapText="1"/>
    </xf>
    <xf numFmtId="0" fontId="14" fillId="8" borderId="1" xfId="0" applyNumberFormat="1" applyFont="1" applyFill="1" applyBorder="1"/>
    <xf numFmtId="3" fontId="8" fillId="0" borderId="1" xfId="0" applyNumberFormat="1" applyFont="1" applyFill="1" applyBorder="1" applyAlignment="1">
      <alignment horizontal="center"/>
    </xf>
    <xf numFmtId="164" fontId="18" fillId="0" borderId="1" xfId="0" applyFont="1" applyFill="1" applyBorder="1" applyAlignment="1">
      <alignment horizontal="center" vertical="top" wrapText="1"/>
    </xf>
    <xf numFmtId="164" fontId="18" fillId="0" borderId="1" xfId="0" applyFont="1" applyFill="1" applyBorder="1" applyAlignment="1">
      <alignment vertical="top" wrapText="1"/>
    </xf>
    <xf numFmtId="3" fontId="18" fillId="0" borderId="1" xfId="0" applyNumberFormat="1" applyFont="1" applyFill="1" applyBorder="1" applyAlignment="1">
      <alignment horizontal="center" vertical="top"/>
    </xf>
    <xf numFmtId="165" fontId="18" fillId="0" borderId="1" xfId="0" applyNumberFormat="1" applyFont="1" applyFill="1" applyBorder="1" applyAlignment="1">
      <alignment horizontal="center" vertical="top"/>
    </xf>
    <xf numFmtId="164" fontId="17" fillId="0" borderId="1" xfId="0" applyFont="1" applyFill="1" applyBorder="1" applyAlignment="1">
      <alignment horizontal="center" vertical="top" wrapText="1"/>
    </xf>
    <xf numFmtId="0" fontId="14" fillId="0" borderId="1" xfId="0" applyNumberFormat="1" applyFont="1" applyFill="1" applyBorder="1" applyAlignment="1">
      <alignment horizontal="center" vertical="top"/>
    </xf>
    <xf numFmtId="164" fontId="14" fillId="0" borderId="1" xfId="0" applyFont="1" applyFill="1" applyBorder="1" applyAlignment="1">
      <alignment horizontal="center" vertical="top"/>
    </xf>
    <xf numFmtId="164" fontId="17" fillId="0" borderId="1" xfId="0" applyFont="1" applyFill="1" applyBorder="1" applyAlignment="1">
      <alignment horizontal="center" vertical="top"/>
    </xf>
    <xf numFmtId="164" fontId="14" fillId="0" borderId="1" xfId="0" applyFont="1" applyFill="1" applyBorder="1" applyAlignment="1">
      <alignment horizontal="center" vertical="top" wrapText="1"/>
    </xf>
    <xf numFmtId="0" fontId="8" fillId="0" borderId="1" xfId="0" applyNumberFormat="1" applyFont="1" applyFill="1" applyBorder="1" applyAlignment="1">
      <alignment horizontal="center" vertical="top"/>
    </xf>
    <xf numFmtId="1" fontId="8" fillId="0" borderId="1" xfId="0" applyNumberFormat="1" applyFont="1" applyFill="1" applyBorder="1" applyAlignment="1">
      <alignment horizontal="center" vertical="top"/>
    </xf>
    <xf numFmtId="3" fontId="16" fillId="0" borderId="1" xfId="0" applyNumberFormat="1" applyFont="1" applyFill="1" applyBorder="1" applyAlignment="1">
      <alignment horizontal="center"/>
    </xf>
    <xf numFmtId="0" fontId="14" fillId="9" borderId="1" xfId="0" applyNumberFormat="1" applyFont="1" applyFill="1" applyBorder="1" applyAlignment="1">
      <alignment horizontal="center" vertical="top"/>
    </xf>
    <xf numFmtId="164" fontId="19" fillId="0" borderId="0" xfId="0" applyNumberFormat="1" applyFont="1" applyAlignment="1">
      <alignment horizontal="left" wrapText="1"/>
    </xf>
    <xf numFmtId="164" fontId="19" fillId="0" borderId="0" xfId="0" applyNumberFormat="1" applyFont="1" applyAlignment="1">
      <alignment horizontal="center" wrapText="1"/>
    </xf>
    <xf numFmtId="164" fontId="16" fillId="7" borderId="3" xfId="0" applyFont="1" applyFill="1" applyBorder="1" applyAlignment="1">
      <alignment horizontal="center" wrapText="1"/>
    </xf>
    <xf numFmtId="164" fontId="13" fillId="4" borderId="2" xfId="0" applyFont="1" applyFill="1" applyBorder="1" applyAlignment="1">
      <alignment horizontal="center" wrapText="1"/>
    </xf>
    <xf numFmtId="164" fontId="13" fillId="4" borderId="3" xfId="0" applyFont="1" applyFill="1" applyBorder="1" applyAlignment="1">
      <alignment horizontal="center" wrapText="1"/>
    </xf>
    <xf numFmtId="164" fontId="16" fillId="8" borderId="2" xfId="0" applyFont="1" applyFill="1" applyBorder="1" applyAlignment="1">
      <alignment horizontal="center"/>
    </xf>
    <xf numFmtId="164" fontId="14" fillId="8" borderId="3" xfId="0" applyFont="1" applyFill="1" applyBorder="1" applyAlignment="1">
      <alignment horizontal="center"/>
    </xf>
    <xf numFmtId="164" fontId="15" fillId="0" borderId="0" xfId="0" applyFont="1" applyFill="1" applyBorder="1" applyAlignment="1" applyProtection="1">
      <alignment horizontal="left" wrapText="1"/>
      <protection locked="0"/>
    </xf>
    <xf numFmtId="164" fontId="17" fillId="0" borderId="1" xfId="0" applyFont="1" applyFill="1" applyBorder="1" applyAlignment="1" applyProtection="1">
      <alignment horizontal="left" vertical="top" wrapText="1"/>
      <protection locked="0"/>
    </xf>
    <xf numFmtId="164" fontId="17" fillId="9" borderId="1" xfId="0" applyFont="1" applyFill="1" applyBorder="1" applyAlignment="1" applyProtection="1">
      <alignment horizontal="left" vertical="top" wrapText="1"/>
      <protection locked="0"/>
    </xf>
    <xf numFmtId="164" fontId="14" fillId="9"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horizontal="center" vertical="top" wrapText="1"/>
      <protection locked="0"/>
    </xf>
    <xf numFmtId="0" fontId="17" fillId="0" borderId="1" xfId="0" applyNumberFormat="1" applyFont="1" applyFill="1" applyBorder="1" applyAlignment="1" applyProtection="1">
      <alignment horizontal="center" vertical="top" wrapText="1"/>
      <protection locked="0"/>
    </xf>
    <xf numFmtId="3"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wrapText="1"/>
      <protection locked="0"/>
    </xf>
    <xf numFmtId="165" fontId="14" fillId="0" borderId="1" xfId="0" applyNumberFormat="1" applyFont="1" applyFill="1" applyBorder="1" applyAlignment="1" applyProtection="1">
      <alignment horizontal="center" vertical="top"/>
      <protection locked="0"/>
    </xf>
    <xf numFmtId="164" fontId="14" fillId="0" borderId="1" xfId="0" applyFont="1" applyFill="1" applyBorder="1" applyAlignment="1" applyProtection="1">
      <alignment vertical="top" wrapText="1"/>
      <protection locked="0"/>
    </xf>
    <xf numFmtId="164" fontId="14" fillId="0" borderId="1" xfId="0" applyFont="1" applyFill="1" applyBorder="1" applyAlignment="1" applyProtection="1">
      <alignment horizontal="center" vertical="top" wrapText="1"/>
      <protection locked="0"/>
    </xf>
    <xf numFmtId="164" fontId="14" fillId="0" borderId="1" xfId="0" applyFont="1" applyBorder="1" applyAlignment="1" applyProtection="1">
      <alignment horizontal="center" vertical="top" wrapText="1"/>
      <protection locked="0"/>
    </xf>
    <xf numFmtId="0" fontId="14" fillId="0" borderId="1" xfId="0" applyNumberFormat="1" applyFont="1" applyBorder="1" applyAlignment="1" applyProtection="1">
      <alignment horizontal="center" vertical="top" wrapText="1"/>
      <protection locked="0"/>
    </xf>
    <xf numFmtId="164" fontId="14" fillId="0" borderId="0" xfId="0" applyFont="1" applyProtection="1">
      <protection locked="0"/>
    </xf>
    <xf numFmtId="164" fontId="14" fillId="0" borderId="1" xfId="0" applyFont="1" applyBorder="1" applyProtection="1">
      <protection locked="0"/>
    </xf>
    <xf numFmtId="0" fontId="13" fillId="2" borderId="1" xfId="0" applyNumberFormat="1" applyFont="1" applyFill="1" applyBorder="1" applyAlignment="1">
      <alignment horizontal="center" vertical="top" wrapText="1"/>
    </xf>
    <xf numFmtId="164" fontId="13" fillId="2" borderId="1" xfId="0" applyFont="1" applyFill="1" applyBorder="1" applyAlignment="1">
      <alignment horizontal="center" vertical="top" wrapText="1"/>
    </xf>
    <xf numFmtId="164" fontId="13" fillId="3" borderId="1" xfId="0" applyFont="1" applyFill="1" applyBorder="1" applyAlignment="1" applyProtection="1">
      <alignment vertical="top" wrapText="1"/>
      <protection locked="0"/>
    </xf>
    <xf numFmtId="3" fontId="14" fillId="0" borderId="0" xfId="0" applyNumberFormat="1" applyFont="1" applyAlignment="1">
      <alignment vertical="top"/>
    </xf>
    <xf numFmtId="164" fontId="14" fillId="0" borderId="0" xfId="0" applyFont="1" applyAlignment="1">
      <alignment vertical="top"/>
    </xf>
    <xf numFmtId="3" fontId="18" fillId="0" borderId="1" xfId="0" applyNumberFormat="1" applyFont="1" applyFill="1" applyBorder="1" applyAlignment="1">
      <alignment horizontal="center" vertical="top" wrapText="1"/>
    </xf>
    <xf numFmtId="164" fontId="9" fillId="10" borderId="1" xfId="0" applyFont="1" applyFill="1" applyBorder="1" applyAlignment="1">
      <alignment horizontal="center" wrapText="1"/>
    </xf>
    <xf numFmtId="164" fontId="14" fillId="0" borderId="1" xfId="0" applyFont="1" applyFill="1" applyBorder="1" applyProtection="1">
      <protection locked="0"/>
    </xf>
    <xf numFmtId="0" fontId="20" fillId="0" borderId="1" xfId="0" applyNumberFormat="1" applyFont="1" applyFill="1" applyBorder="1" applyAlignment="1" applyProtection="1">
      <alignment horizontal="center" vertical="top"/>
      <protection locked="0"/>
    </xf>
    <xf numFmtId="0" fontId="20" fillId="0" borderId="1" xfId="0" applyNumberFormat="1" applyFont="1" applyFill="1" applyBorder="1" applyAlignment="1" applyProtection="1">
      <alignment horizontal="center" vertical="top" wrapText="1"/>
      <protection locked="0"/>
    </xf>
    <xf numFmtId="3" fontId="14" fillId="9" borderId="1" xfId="0" applyNumberFormat="1" applyFont="1" applyFill="1" applyBorder="1" applyAlignment="1" applyProtection="1">
      <alignment horizontal="center" vertical="top"/>
      <protection locked="0"/>
    </xf>
    <xf numFmtId="1" fontId="14" fillId="0" borderId="1" xfId="0" applyNumberFormat="1" applyFont="1" applyFill="1" applyBorder="1" applyAlignment="1">
      <alignment horizontal="center" vertical="top"/>
    </xf>
    <xf numFmtId="164" fontId="14" fillId="0" borderId="0" xfId="0" applyFont="1" applyFill="1" applyBorder="1" applyAlignment="1" applyProtection="1">
      <alignment vertical="top" wrapText="1"/>
      <protection locked="0"/>
    </xf>
    <xf numFmtId="1" fontId="0" fillId="0" borderId="0" xfId="0" applyNumberFormat="1" applyAlignment="1">
      <alignment wrapText="1"/>
    </xf>
    <xf numFmtId="3" fontId="8" fillId="0" borderId="0" xfId="0" applyNumberFormat="1" applyFont="1"/>
    <xf numFmtId="167" fontId="16" fillId="0" borderId="1" xfId="0" applyNumberFormat="1" applyFont="1" applyFill="1" applyBorder="1" applyAlignment="1">
      <alignment horizontal="center"/>
    </xf>
    <xf numFmtId="167" fontId="16" fillId="9" borderId="1" xfId="0" applyNumberFormat="1" applyFont="1" applyFill="1" applyBorder="1" applyAlignment="1">
      <alignment horizontal="center"/>
    </xf>
    <xf numFmtId="2" fontId="14" fillId="0" borderId="1" xfId="0" applyNumberFormat="1" applyFont="1" applyFill="1" applyBorder="1" applyProtection="1">
      <protection locked="0"/>
    </xf>
    <xf numFmtId="2" fontId="14" fillId="0" borderId="1" xfId="0" applyNumberFormat="1" applyFont="1" applyBorder="1" applyProtection="1">
      <protection locked="0"/>
    </xf>
    <xf numFmtId="1" fontId="0" fillId="0" borderId="0" xfId="0" applyNumberFormat="1"/>
    <xf numFmtId="164" fontId="16" fillId="11" borderId="3" xfId="0" applyFont="1" applyFill="1" applyBorder="1" applyAlignment="1">
      <alignment horizontal="center" wrapText="1"/>
    </xf>
    <xf numFmtId="3" fontId="14" fillId="0" borderId="1" xfId="0" applyNumberFormat="1" applyFont="1" applyFill="1" applyBorder="1"/>
    <xf numFmtId="164" fontId="14" fillId="0" borderId="0" xfId="0" applyFont="1" applyFill="1"/>
    <xf numFmtId="164" fontId="15" fillId="0" borderId="0" xfId="0"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14" fillId="0" borderId="1" xfId="0" applyFont="1" applyBorder="1" applyAlignment="1">
      <alignment horizontal="center" wrapText="1"/>
    </xf>
    <xf numFmtId="164" fontId="21" fillId="12" borderId="0" xfId="0" applyFont="1" applyFill="1" applyBorder="1" applyAlignment="1" applyProtection="1">
      <alignment horizontal="left" wrapText="1"/>
      <protection locked="0"/>
    </xf>
    <xf numFmtId="164" fontId="21" fillId="0" borderId="0" xfId="0" applyFont="1" applyFill="1" applyBorder="1" applyAlignment="1">
      <alignment horizontal="center" wrapText="1"/>
    </xf>
    <xf numFmtId="164" fontId="21" fillId="13" borderId="0" xfId="0" applyFont="1" applyFill="1" applyBorder="1" applyAlignment="1" applyProtection="1">
      <alignment horizontal="left" wrapText="1"/>
      <protection locked="0"/>
    </xf>
    <xf numFmtId="164" fontId="13" fillId="14" borderId="1" xfId="0" applyFont="1" applyFill="1" applyBorder="1" applyAlignment="1" applyProtection="1">
      <alignment horizontal="center" vertical="top" wrapText="1"/>
      <protection locked="0"/>
    </xf>
    <xf numFmtId="0" fontId="13" fillId="0" borderId="1" xfId="0" applyNumberFormat="1" applyFont="1" applyFill="1" applyBorder="1" applyAlignment="1" applyProtection="1">
      <alignment vertical="top" wrapText="1"/>
      <protection locked="0"/>
    </xf>
    <xf numFmtId="0" fontId="13" fillId="15" borderId="1" xfId="0" applyNumberFormat="1" applyFont="1" applyFill="1" applyBorder="1" applyAlignment="1" applyProtection="1">
      <alignment horizontal="center" vertical="top" wrapText="1"/>
      <protection locked="0"/>
    </xf>
    <xf numFmtId="164" fontId="13" fillId="15" borderId="1" xfId="0" applyFont="1" applyFill="1" applyBorder="1" applyAlignment="1" applyProtection="1">
      <alignment horizontal="center" vertical="top" wrapText="1"/>
      <protection locked="0"/>
    </xf>
    <xf numFmtId="0" fontId="22" fillId="0" borderId="1" xfId="0" applyNumberFormat="1" applyFont="1" applyFill="1" applyBorder="1" applyAlignment="1">
      <alignment horizontal="center" vertical="top"/>
    </xf>
    <xf numFmtId="164" fontId="22" fillId="0" borderId="1" xfId="0" applyFont="1" applyFill="1" applyBorder="1" applyAlignment="1">
      <alignment horizontal="center" vertical="top"/>
    </xf>
    <xf numFmtId="164" fontId="22" fillId="0" borderId="1" xfId="0" applyFont="1" applyFill="1" applyBorder="1" applyAlignment="1" applyProtection="1">
      <alignment horizontal="left" vertical="top" wrapText="1"/>
      <protection locked="0"/>
    </xf>
    <xf numFmtId="164" fontId="22" fillId="0" borderId="1" xfId="0"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top" wrapText="1"/>
      <protection locked="0"/>
    </xf>
    <xf numFmtId="164" fontId="22" fillId="9" borderId="1" xfId="0" applyFont="1" applyFill="1" applyBorder="1" applyAlignment="1" applyProtection="1">
      <alignment horizontal="left" vertical="top" wrapText="1"/>
      <protection locked="0"/>
    </xf>
    <xf numFmtId="164" fontId="16" fillId="0" borderId="0" xfId="0" applyFont="1" applyAlignment="1">
      <alignment wrapText="1"/>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0" fontId="14" fillId="0" borderId="2" xfId="0" applyNumberFormat="1" applyFont="1" applyFill="1" applyBorder="1"/>
    <xf numFmtId="164" fontId="16" fillId="0" borderId="3" xfId="0" applyFont="1" applyFill="1" applyBorder="1" applyAlignment="1">
      <alignment horizontal="center" wrapText="1"/>
    </xf>
    <xf numFmtId="164" fontId="16" fillId="0" borderId="3" xfId="0" applyFont="1" applyFill="1" applyBorder="1" applyAlignment="1">
      <alignment horizontal="left" wrapText="1"/>
    </xf>
    <xf numFmtId="164" fontId="23" fillId="0" borderId="1" xfId="0" applyFont="1" applyFill="1" applyBorder="1" applyAlignment="1">
      <alignment horizontal="center" vertical="top" wrapText="1"/>
    </xf>
    <xf numFmtId="164" fontId="23" fillId="0" borderId="1" xfId="0" applyFont="1" applyFill="1" applyBorder="1" applyAlignment="1" applyProtection="1">
      <alignment horizontal="left" vertical="top" wrapText="1"/>
      <protection locked="0"/>
    </xf>
    <xf numFmtId="164" fontId="23" fillId="0" borderId="1" xfId="0"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protection locked="0"/>
    </xf>
    <xf numFmtId="165" fontId="23" fillId="0" borderId="1" xfId="0" applyNumberFormat="1" applyFont="1" applyFill="1" applyBorder="1" applyAlignment="1" applyProtection="1">
      <alignment horizontal="center" vertical="top"/>
      <protection locked="0"/>
    </xf>
    <xf numFmtId="164" fontId="23" fillId="0" borderId="1" xfId="0" applyFont="1" applyFill="1" applyBorder="1" applyAlignment="1" applyProtection="1">
      <alignment vertical="top" wrapText="1"/>
      <protection locked="0"/>
    </xf>
    <xf numFmtId="3" fontId="23" fillId="0" borderId="0" xfId="0" applyNumberFormat="1" applyFont="1"/>
    <xf numFmtId="164" fontId="23" fillId="0" borderId="0" xfId="0" applyFont="1"/>
    <xf numFmtId="164" fontId="23" fillId="0" borderId="1" xfId="0" applyFont="1" applyFill="1" applyBorder="1" applyAlignment="1">
      <alignment horizontal="center" vertical="top"/>
    </xf>
    <xf numFmtId="0"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164" fontId="14" fillId="0" borderId="1" xfId="0" applyFont="1" applyBorder="1" applyAlignment="1" applyProtection="1">
      <alignment vertical="center"/>
      <protection locked="0"/>
    </xf>
    <xf numFmtId="164" fontId="14" fillId="0" borderId="1" xfId="0" applyFont="1" applyFill="1" applyBorder="1" applyAlignment="1" applyProtection="1">
      <alignment vertical="center" wrapText="1"/>
      <protection locked="0"/>
    </xf>
    <xf numFmtId="3" fontId="14" fillId="0" borderId="0" xfId="0" applyNumberFormat="1" applyFont="1" applyAlignment="1">
      <alignment vertical="center"/>
    </xf>
    <xf numFmtId="164" fontId="14" fillId="0" borderId="0" xfId="0" applyFont="1" applyAlignment="1">
      <alignment vertical="center"/>
    </xf>
    <xf numFmtId="164" fontId="23" fillId="9" borderId="1" xfId="0" applyFont="1" applyFill="1" applyBorder="1" applyAlignment="1" applyProtection="1">
      <alignment horizontal="left" vertical="top" wrapText="1"/>
      <protection locked="0"/>
    </xf>
    <xf numFmtId="164" fontId="23" fillId="0" borderId="1" xfId="0" applyFont="1" applyFill="1" applyBorder="1" applyAlignment="1">
      <alignment horizontal="center" vertical="center"/>
    </xf>
    <xf numFmtId="164" fontId="23" fillId="0" borderId="1" xfId="0" applyFont="1" applyFill="1" applyBorder="1" applyAlignment="1" applyProtection="1">
      <alignment horizontal="left" vertical="center" wrapText="1"/>
      <protection locked="0"/>
    </xf>
    <xf numFmtId="164"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wrapText="1"/>
      <protection locked="0"/>
    </xf>
    <xf numFmtId="164" fontId="23" fillId="0" borderId="1" xfId="0" applyFont="1" applyFill="1" applyBorder="1" applyAlignment="1">
      <alignment vertical="center"/>
    </xf>
    <xf numFmtId="0" fontId="14" fillId="0" borderId="6" xfId="0" applyNumberFormat="1" applyFont="1" applyFill="1" applyBorder="1" applyAlignment="1" applyProtection="1">
      <alignment horizontal="center" vertical="top"/>
      <protection locked="0"/>
    </xf>
    <xf numFmtId="0" fontId="14" fillId="0" borderId="6" xfId="0" applyNumberFormat="1" applyFont="1" applyFill="1" applyBorder="1" applyAlignment="1" applyProtection="1">
      <alignment horizontal="center" vertical="top" wrapText="1"/>
      <protection locked="0"/>
    </xf>
    <xf numFmtId="165" fontId="14" fillId="0" borderId="6" xfId="0" applyNumberFormat="1" applyFont="1" applyFill="1" applyBorder="1" applyAlignment="1" applyProtection="1">
      <alignment horizontal="center" vertical="top"/>
      <protection locked="0"/>
    </xf>
    <xf numFmtId="164" fontId="23" fillId="9" borderId="6" xfId="0" applyFont="1" applyFill="1" applyBorder="1" applyAlignment="1" applyProtection="1">
      <alignment horizontal="left" vertical="top" wrapText="1"/>
      <protection locked="0"/>
    </xf>
    <xf numFmtId="2" fontId="23" fillId="0" borderId="1" xfId="0" applyNumberFormat="1" applyFont="1" applyBorder="1" applyProtection="1">
      <protection locked="0"/>
    </xf>
    <xf numFmtId="164" fontId="14" fillId="0" borderId="1" xfId="0" applyFont="1" applyFill="1" applyBorder="1" applyAlignment="1">
      <alignment horizontal="center" wrapText="1"/>
    </xf>
    <xf numFmtId="3" fontId="24" fillId="0" borderId="0" xfId="0" applyNumberFormat="1" applyFont="1"/>
    <xf numFmtId="164" fontId="24" fillId="0" borderId="0" xfId="0" applyFont="1"/>
    <xf numFmtId="0" fontId="23" fillId="0" borderId="1" xfId="0" applyNumberFormat="1" applyFont="1" applyFill="1" applyBorder="1" applyAlignment="1">
      <alignment horizontal="center" vertical="top"/>
    </xf>
    <xf numFmtId="0" fontId="27" fillId="0" borderId="1" xfId="0" applyNumberFormat="1" applyFont="1" applyFill="1" applyBorder="1" applyAlignment="1" applyProtection="1">
      <alignment horizontal="center" vertical="center"/>
      <protection locked="0"/>
    </xf>
    <xf numFmtId="0" fontId="25" fillId="0" borderId="1" xfId="0" applyNumberFormat="1" applyFont="1" applyFill="1" applyBorder="1" applyAlignment="1" applyProtection="1">
      <alignment horizontal="center" vertical="center"/>
      <protection locked="0"/>
    </xf>
    <xf numFmtId="0" fontId="26" fillId="0" borderId="1" xfId="0" applyNumberFormat="1"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center" vertical="center" wrapText="1"/>
      <protection locked="0"/>
    </xf>
    <xf numFmtId="0" fontId="27" fillId="17" borderId="1" xfId="0" applyNumberFormat="1" applyFont="1" applyFill="1" applyBorder="1" applyAlignment="1" applyProtection="1">
      <alignment horizontal="center" vertical="center"/>
      <protection locked="0"/>
    </xf>
    <xf numFmtId="0" fontId="27" fillId="16" borderId="1" xfId="0" applyNumberFormat="1" applyFont="1" applyFill="1" applyBorder="1" applyAlignment="1" applyProtection="1">
      <alignment horizontal="center" vertical="center"/>
      <protection locked="0"/>
    </xf>
    <xf numFmtId="164" fontId="27" fillId="0" borderId="1" xfId="0" applyFont="1" applyFill="1" applyBorder="1" applyAlignment="1" applyProtection="1">
      <alignment horizontal="center" vertical="center"/>
      <protection locked="0"/>
    </xf>
    <xf numFmtId="0" fontId="28" fillId="0" borderId="1" xfId="0" applyNumberFormat="1" applyFont="1" applyFill="1" applyBorder="1" applyAlignment="1" applyProtection="1">
      <alignment horizontal="center" vertical="center"/>
      <protection locked="0"/>
    </xf>
    <xf numFmtId="0" fontId="28" fillId="0" borderId="1" xfId="0" applyNumberFormat="1" applyFont="1" applyFill="1" applyBorder="1" applyAlignment="1" applyProtection="1">
      <alignment horizontal="center" vertical="center" wrapText="1"/>
      <protection locked="0"/>
    </xf>
    <xf numFmtId="1" fontId="27" fillId="0" borderId="1" xfId="0" applyNumberFormat="1" applyFont="1" applyFill="1" applyBorder="1" applyAlignment="1" applyProtection="1">
      <alignment horizontal="center" vertical="center"/>
      <protection locked="0"/>
    </xf>
    <xf numFmtId="165" fontId="27" fillId="0" borderId="1" xfId="0" applyNumberFormat="1" applyFont="1" applyFill="1" applyBorder="1" applyAlignment="1" applyProtection="1">
      <alignment horizontal="center" vertical="center"/>
      <protection locked="0"/>
    </xf>
    <xf numFmtId="3" fontId="14" fillId="0" borderId="0" xfId="0" applyNumberFormat="1" applyFont="1" applyBorder="1" applyAlignment="1">
      <alignment wrapText="1"/>
    </xf>
    <xf numFmtId="3" fontId="14" fillId="0" borderId="0" xfId="0" applyNumberFormat="1" applyFont="1" applyBorder="1"/>
    <xf numFmtId="3" fontId="14" fillId="0" borderId="0" xfId="0" applyNumberFormat="1" applyFont="1" applyFill="1" applyAlignment="1">
      <alignment wrapText="1"/>
    </xf>
    <xf numFmtId="0" fontId="14" fillId="0" borderId="1" xfId="0" applyNumberFormat="1" applyFont="1" applyFill="1" applyBorder="1" applyAlignment="1" applyProtection="1">
      <alignment horizontal="center" vertical="top"/>
      <protection locked="0"/>
    </xf>
    <xf numFmtId="0" fontId="20" fillId="0" borderId="1" xfId="0" applyNumberFormat="1" applyFont="1" applyFill="1" applyBorder="1" applyAlignment="1" applyProtection="1">
      <alignment horizontal="center" vertical="top"/>
      <protection locked="0"/>
    </xf>
    <xf numFmtId="3" fontId="14" fillId="0" borderId="1" xfId="0" applyNumberFormat="1" applyFont="1" applyBorder="1" applyAlignment="1">
      <alignment horizontal="left" vertical="top" wrapText="1"/>
    </xf>
    <xf numFmtId="3" fontId="0" fillId="0" borderId="0" xfId="0" applyNumberFormat="1" applyAlignment="1">
      <alignment wrapText="1"/>
    </xf>
    <xf numFmtId="3" fontId="14" fillId="0" borderId="0" xfId="0" applyNumberFormat="1" applyFont="1" applyAlignment="1">
      <alignment wrapText="1"/>
    </xf>
    <xf numFmtId="164" fontId="14" fillId="0"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vertical="top" wrapText="1"/>
      <protection locked="0"/>
    </xf>
    <xf numFmtId="164" fontId="14" fillId="0" borderId="0" xfId="0" applyFont="1" applyFill="1" applyBorder="1" applyAlignment="1" applyProtection="1">
      <alignment vertical="top" wrapText="1"/>
      <protection locked="0"/>
    </xf>
    <xf numFmtId="164" fontId="14" fillId="0" borderId="1" xfId="0" applyFont="1" applyBorder="1" applyAlignment="1" applyProtection="1">
      <alignment vertical="top" wrapText="1"/>
      <protection locked="0"/>
    </xf>
    <xf numFmtId="0" fontId="14" fillId="0" borderId="1" xfId="0" applyNumberFormat="1" applyFont="1" applyFill="1" applyBorder="1" applyAlignment="1" applyProtection="1">
      <alignment horizontal="center" vertical="center"/>
      <protection locked="0"/>
    </xf>
    <xf numFmtId="164" fontId="13" fillId="4" borderId="3"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164" fontId="14" fillId="8" borderId="3" xfId="0" applyFont="1" applyFill="1" applyBorder="1" applyAlignment="1">
      <alignment horizontal="center" vertical="center"/>
    </xf>
    <xf numFmtId="0" fontId="14" fillId="0" borderId="1" xfId="0" applyNumberFormat="1" applyFont="1" applyBorder="1" applyAlignment="1">
      <alignment horizontal="center" vertical="center"/>
    </xf>
    <xf numFmtId="164" fontId="16" fillId="7" borderId="3" xfId="0" applyFont="1" applyFill="1" applyBorder="1" applyAlignment="1">
      <alignment horizontal="center" vertical="center" wrapText="1"/>
    </xf>
    <xf numFmtId="164" fontId="16" fillId="0" borderId="3" xfId="0"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protection locked="0"/>
    </xf>
    <xf numFmtId="0" fontId="14" fillId="0" borderId="6"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164" fontId="0" fillId="0" borderId="0" xfId="0" applyAlignment="1">
      <alignment wrapText="1"/>
    </xf>
    <xf numFmtId="164" fontId="13" fillId="18" borderId="1" xfId="0" applyFont="1" applyFill="1" applyBorder="1" applyAlignment="1" applyProtection="1">
      <alignment vertical="top" wrapText="1"/>
      <protection locked="0"/>
    </xf>
    <xf numFmtId="165" fontId="14" fillId="0" borderId="1" xfId="0" applyNumberFormat="1" applyFont="1" applyFill="1" applyBorder="1" applyAlignment="1" applyProtection="1">
      <alignment horizontal="center" vertical="center"/>
      <protection locked="0"/>
    </xf>
    <xf numFmtId="3" fontId="16" fillId="18" borderId="1" xfId="0" applyNumberFormat="1" applyFont="1" applyFill="1" applyBorder="1" applyAlignment="1">
      <alignment vertical="top"/>
    </xf>
    <xf numFmtId="0" fontId="21" fillId="0" borderId="1" xfId="0" applyNumberFormat="1" applyFont="1" applyFill="1" applyBorder="1" applyAlignment="1">
      <alignment horizontal="center" vertical="top"/>
    </xf>
    <xf numFmtId="164" fontId="29" fillId="0" borderId="1" xfId="0" applyFont="1" applyFill="1" applyBorder="1" applyAlignment="1">
      <alignment horizontal="center" vertical="top" wrapText="1"/>
    </xf>
    <xf numFmtId="164" fontId="29" fillId="0" borderId="1" xfId="0" applyFont="1" applyFill="1" applyBorder="1" applyAlignment="1" applyProtection="1">
      <alignment horizontal="left" vertical="top" wrapText="1"/>
      <protection locked="0"/>
    </xf>
    <xf numFmtId="164" fontId="29" fillId="0" borderId="1" xfId="0" applyFont="1" applyFill="1" applyBorder="1" applyAlignment="1">
      <alignment horizontal="center" vertical="top"/>
    </xf>
    <xf numFmtId="164" fontId="21" fillId="0" borderId="1" xfId="0" applyFont="1" applyFill="1" applyBorder="1" applyAlignment="1">
      <alignment horizontal="center" vertical="top"/>
    </xf>
    <xf numFmtId="164" fontId="21" fillId="9" borderId="1" xfId="0" applyFont="1" applyFill="1" applyBorder="1" applyAlignment="1" applyProtection="1">
      <alignment horizontal="left" vertical="top" wrapText="1"/>
      <protection locked="0"/>
    </xf>
    <xf numFmtId="164" fontId="30" fillId="0" borderId="1" xfId="0" applyFont="1" applyFill="1" applyBorder="1" applyAlignment="1">
      <alignment horizontal="center" vertical="top"/>
    </xf>
    <xf numFmtId="164" fontId="30" fillId="9" borderId="1" xfId="0" applyFont="1" applyFill="1" applyBorder="1" applyAlignment="1" applyProtection="1">
      <alignment horizontal="left" vertical="top" wrapText="1"/>
      <protection locked="0"/>
    </xf>
    <xf numFmtId="164" fontId="21" fillId="0" borderId="1" xfId="0" applyFont="1" applyFill="1" applyBorder="1" applyAlignment="1" applyProtection="1">
      <alignment horizontal="left" vertical="top" wrapText="1"/>
      <protection locked="0"/>
    </xf>
    <xf numFmtId="164" fontId="30" fillId="0" borderId="1" xfId="0" applyFont="1" applyFill="1" applyBorder="1" applyAlignment="1" applyProtection="1">
      <alignment horizontal="left" vertical="top" wrapText="1"/>
      <protection locked="0"/>
    </xf>
    <xf numFmtId="164" fontId="29" fillId="9" borderId="1" xfId="0" applyFont="1" applyFill="1" applyBorder="1" applyAlignment="1" applyProtection="1">
      <alignment horizontal="left" vertical="top" wrapText="1"/>
      <protection locked="0"/>
    </xf>
    <xf numFmtId="164" fontId="0" fillId="0" borderId="0" xfId="0" applyBorder="1" applyAlignment="1">
      <alignment horizontal="center" wrapText="1"/>
    </xf>
    <xf numFmtId="164" fontId="14" fillId="0" borderId="0" xfId="0" applyNumberFormat="1" applyFont="1" applyFill="1" applyAlignment="1" applyProtection="1">
      <alignment horizontal="center" wrapText="1"/>
      <protection locked="0"/>
    </xf>
    <xf numFmtId="164" fontId="0" fillId="0" borderId="0" xfId="0" applyAlignment="1">
      <alignment horizontal="center" wrapText="1"/>
    </xf>
    <xf numFmtId="164" fontId="13" fillId="19" borderId="1" xfId="0" applyFont="1" applyFill="1" applyBorder="1" applyAlignment="1">
      <alignment horizontal="center" vertical="top" wrapText="1"/>
    </xf>
    <xf numFmtId="3" fontId="16" fillId="0" borderId="1" xfId="0" applyNumberFormat="1" applyFont="1" applyFill="1" applyBorder="1" applyAlignment="1">
      <alignment horizontal="center" wrapText="1"/>
    </xf>
    <xf numFmtId="164" fontId="16" fillId="0" borderId="1" xfId="0" quotePrefix="1" applyFont="1" applyFill="1" applyBorder="1" applyAlignment="1">
      <alignment horizontal="center" wrapText="1"/>
    </xf>
    <xf numFmtId="3" fontId="16" fillId="0" borderId="3" xfId="0" applyNumberFormat="1" applyFont="1" applyFill="1" applyBorder="1" applyAlignment="1">
      <alignment horizontal="center" wrapText="1"/>
    </xf>
    <xf numFmtId="3" fontId="23" fillId="0" borderId="1" xfId="0" quotePrefix="1" applyNumberFormat="1" applyFont="1" applyFill="1" applyBorder="1" applyAlignment="1" applyProtection="1">
      <alignment horizontal="center" vertical="top" wrapText="1"/>
      <protection locked="0"/>
    </xf>
    <xf numFmtId="3" fontId="17" fillId="0" borderId="1" xfId="0" quotePrefix="1" applyNumberFormat="1" applyFont="1" applyFill="1" applyBorder="1" applyAlignment="1" applyProtection="1">
      <alignment horizontal="center" vertical="center" wrapText="1"/>
      <protection locked="0"/>
    </xf>
    <xf numFmtId="164" fontId="31" fillId="0" borderId="1" xfId="0" quotePrefix="1" applyFont="1" applyFill="1" applyBorder="1" applyAlignment="1">
      <alignment horizontal="center" wrapText="1"/>
    </xf>
    <xf numFmtId="3" fontId="17" fillId="0" borderId="1" xfId="0" applyNumberFormat="1" applyFont="1" applyFill="1" applyBorder="1" applyAlignment="1" applyProtection="1">
      <alignment horizontal="center" vertical="center" wrapText="1"/>
      <protection locked="0"/>
    </xf>
    <xf numFmtId="3" fontId="32" fillId="0" borderId="1" xfId="0" applyNumberFormat="1" applyFont="1" applyFill="1" applyBorder="1" applyAlignment="1" applyProtection="1">
      <alignment horizontal="center" vertical="center" wrapText="1"/>
      <protection locked="0"/>
    </xf>
    <xf numFmtId="3" fontId="32" fillId="0" borderId="1" xfId="0" quotePrefix="1" applyNumberFormat="1" applyFont="1" applyFill="1" applyBorder="1" applyAlignment="1" applyProtection="1">
      <alignment horizontal="center" vertical="center" wrapText="1"/>
      <protection locked="0"/>
    </xf>
    <xf numFmtId="164" fontId="9" fillId="19" borderId="1" xfId="0" applyFont="1" applyFill="1" applyBorder="1" applyAlignment="1">
      <alignment horizontal="center" wrapText="1"/>
    </xf>
    <xf numFmtId="164" fontId="9" fillId="15" borderId="1" xfId="0" applyFont="1" applyFill="1" applyBorder="1" applyAlignment="1">
      <alignment horizontal="center" wrapText="1"/>
    </xf>
    <xf numFmtId="164" fontId="16" fillId="20" borderId="0" xfId="0" applyFont="1" applyFill="1" applyBorder="1" applyAlignment="1"/>
    <xf numFmtId="164" fontId="0" fillId="20" borderId="0" xfId="0" applyFill="1" applyAlignment="1">
      <alignment wrapText="1"/>
    </xf>
    <xf numFmtId="164" fontId="14" fillId="0" borderId="0" xfId="0" applyNumberFormat="1" applyFont="1" applyFill="1" applyAlignment="1" applyProtection="1">
      <alignment horizontal="left" vertical="center" wrapText="1"/>
      <protection locked="0"/>
    </xf>
    <xf numFmtId="3" fontId="16" fillId="0" borderId="1" xfId="0" applyNumberFormat="1" applyFont="1" applyBorder="1" applyAlignment="1">
      <alignment horizontal="center" wrapText="1"/>
    </xf>
    <xf numFmtId="0" fontId="0" fillId="0" borderId="1" xfId="0" applyNumberFormat="1" applyBorder="1" applyAlignment="1">
      <alignment horizontal="center" vertical="center"/>
    </xf>
    <xf numFmtId="0" fontId="0" fillId="0" borderId="1" xfId="0" applyNumberFormat="1" applyBorder="1" applyAlignment="1">
      <alignment wrapText="1"/>
    </xf>
    <xf numFmtId="164" fontId="0" fillId="0" borderId="1" xfId="0" applyBorder="1"/>
    <xf numFmtId="1" fontId="14" fillId="0" borderId="1" xfId="0" applyNumberFormat="1" applyFont="1" applyBorder="1" applyAlignment="1">
      <alignment horizontal="center" wrapText="1"/>
    </xf>
    <xf numFmtId="164" fontId="14" fillId="0" borderId="1" xfId="0" applyFont="1" applyBorder="1"/>
    <xf numFmtId="164" fontId="0" fillId="0" borderId="0" xfId="0" applyAlignment="1">
      <alignment wrapText="1"/>
    </xf>
    <xf numFmtId="164" fontId="33" fillId="12" borderId="0" xfId="0" applyFont="1" applyFill="1" applyAlignment="1">
      <alignment wrapText="1"/>
    </xf>
    <xf numFmtId="164" fontId="14" fillId="0" borderId="0" xfId="0" applyNumberFormat="1" applyFont="1" applyFill="1" applyAlignment="1" applyProtection="1">
      <alignment horizontal="left" vertical="center" wrapText="1"/>
      <protection locked="0"/>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164" fontId="34" fillId="0" borderId="1" xfId="0" applyFont="1" applyBorder="1" applyAlignment="1">
      <alignment horizontal="center" vertical="top"/>
    </xf>
    <xf numFmtId="164" fontId="34" fillId="0" borderId="1" xfId="0" applyFont="1" applyFill="1" applyBorder="1" applyAlignment="1">
      <alignment horizontal="left" vertical="top" wrapText="1"/>
    </xf>
    <xf numFmtId="164" fontId="34" fillId="0" borderId="1" xfId="0" applyFont="1" applyBorder="1" applyAlignment="1">
      <alignment horizontal="center" vertical="top" wrapText="1"/>
    </xf>
    <xf numFmtId="164" fontId="34" fillId="0" borderId="1" xfId="0" applyFont="1" applyBorder="1" applyAlignment="1">
      <alignment horizontal="left" vertical="top" wrapText="1"/>
    </xf>
    <xf numFmtId="164" fontId="34" fillId="0" borderId="1" xfId="0" applyFont="1" applyBorder="1" applyAlignment="1">
      <alignment vertical="top" wrapText="1"/>
    </xf>
    <xf numFmtId="164" fontId="33" fillId="21" borderId="0" xfId="0" applyFont="1" applyFill="1" applyBorder="1" applyAlignment="1" applyProtection="1">
      <alignment horizontal="left"/>
      <protection locked="0"/>
    </xf>
    <xf numFmtId="164" fontId="33" fillId="21" borderId="0" xfId="0" quotePrefix="1" applyFont="1" applyFill="1" applyBorder="1" applyAlignment="1" applyProtection="1">
      <alignment horizontal="left"/>
      <protection locked="0"/>
    </xf>
    <xf numFmtId="0" fontId="14" fillId="0" borderId="0" xfId="0" applyNumberFormat="1" applyFont="1"/>
    <xf numFmtId="1" fontId="0" fillId="0" borderId="0" xfId="0" applyNumberFormat="1" applyAlignment="1">
      <alignment horizontal="center" wrapText="1"/>
    </xf>
    <xf numFmtId="1" fontId="25" fillId="0" borderId="0" xfId="0" applyNumberFormat="1" applyFont="1" applyAlignment="1">
      <alignment horizontal="center" wrapText="1"/>
    </xf>
    <xf numFmtId="164" fontId="22" fillId="0" borderId="1" xfId="0" applyFont="1" applyBorder="1" applyAlignment="1">
      <alignment horizontal="center" vertical="top"/>
    </xf>
    <xf numFmtId="164" fontId="22" fillId="0" borderId="1" xfId="0" applyFont="1" applyFill="1" applyBorder="1" applyAlignment="1">
      <alignment horizontal="left" vertical="top" wrapText="1"/>
    </xf>
    <xf numFmtId="164" fontId="22" fillId="0" borderId="1" xfId="0" applyFont="1" applyBorder="1" applyAlignment="1">
      <alignment horizontal="center" vertical="top" wrapText="1"/>
    </xf>
    <xf numFmtId="164" fontId="22" fillId="0" borderId="1" xfId="0" applyFont="1" applyBorder="1" applyAlignment="1">
      <alignment horizontal="left" vertical="top" wrapText="1"/>
    </xf>
    <xf numFmtId="164" fontId="22" fillId="0" borderId="1" xfId="0" applyFont="1" applyBorder="1" applyAlignment="1">
      <alignment vertical="top" wrapText="1"/>
    </xf>
    <xf numFmtId="164" fontId="17" fillId="0" borderId="6" xfId="0" applyFont="1" applyFill="1" applyBorder="1" applyAlignment="1">
      <alignment horizontal="center" vertical="top"/>
    </xf>
    <xf numFmtId="164" fontId="17" fillId="9" borderId="6" xfId="0" applyFont="1" applyFill="1" applyBorder="1" applyAlignment="1" applyProtection="1">
      <alignment horizontal="left" vertical="top" wrapText="1"/>
      <protection locked="0"/>
    </xf>
    <xf numFmtId="164" fontId="17" fillId="0" borderId="6" xfId="0" applyFont="1" applyFill="1" applyBorder="1" applyAlignment="1" applyProtection="1">
      <alignment horizontal="center" vertical="top" wrapText="1"/>
      <protection locked="0"/>
    </xf>
    <xf numFmtId="0" fontId="17" fillId="0" borderId="6" xfId="0" applyNumberFormat="1" applyFont="1" applyFill="1" applyBorder="1" applyAlignment="1" applyProtection="1">
      <alignment horizontal="center" vertical="top" wrapText="1"/>
      <protection locked="0"/>
    </xf>
    <xf numFmtId="164" fontId="17" fillId="0" borderId="6" xfId="0" applyFont="1" applyFill="1" applyBorder="1" applyAlignment="1" applyProtection="1">
      <alignment horizontal="left" vertical="top" wrapText="1"/>
      <protection locked="0"/>
    </xf>
    <xf numFmtId="164" fontId="33" fillId="0" borderId="0" xfId="0" applyFont="1" applyFill="1" applyAlignment="1">
      <alignment wrapText="1"/>
    </xf>
    <xf numFmtId="2" fontId="0" fillId="0" borderId="0" xfId="0" applyNumberFormat="1" applyAlignment="1">
      <alignment horizontal="center" wrapText="1"/>
    </xf>
    <xf numFmtId="168" fontId="0" fillId="0" borderId="0" xfId="0" applyNumberFormat="1" applyAlignment="1">
      <alignment horizontal="center" wrapText="1"/>
    </xf>
    <xf numFmtId="0" fontId="0" fillId="20" borderId="0" xfId="0" applyNumberFormat="1" applyFill="1"/>
    <xf numFmtId="3" fontId="16" fillId="0" borderId="3" xfId="0" quotePrefix="1" applyNumberFormat="1" applyFont="1" applyFill="1" applyBorder="1" applyAlignment="1">
      <alignment horizontal="center" wrapText="1"/>
    </xf>
    <xf numFmtId="3" fontId="17" fillId="0" borderId="6" xfId="0" quotePrefix="1" applyNumberFormat="1" applyFont="1" applyFill="1" applyBorder="1" applyAlignment="1" applyProtection="1">
      <alignment horizontal="center" vertical="center" wrapText="1"/>
      <protection locked="0"/>
    </xf>
    <xf numFmtId="0" fontId="17" fillId="0" borderId="1" xfId="0" applyNumberFormat="1" applyFont="1" applyFill="1" applyBorder="1" applyAlignment="1">
      <alignment horizontal="center" vertical="top"/>
    </xf>
    <xf numFmtId="0" fontId="17" fillId="0" borderId="1" xfId="0" applyNumberFormat="1" applyFont="1" applyFill="1" applyBorder="1" applyAlignment="1" applyProtection="1">
      <alignment horizontal="center" vertical="top"/>
      <protection locked="0"/>
    </xf>
    <xf numFmtId="0" fontId="35" fillId="0" borderId="6"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protection locked="0"/>
    </xf>
    <xf numFmtId="164" fontId="17" fillId="0" borderId="1" xfId="0" applyFont="1" applyFill="1" applyBorder="1" applyAlignment="1" applyProtection="1">
      <alignment vertical="top" wrapText="1"/>
      <protection locked="0"/>
    </xf>
    <xf numFmtId="3" fontId="17" fillId="0" borderId="0" xfId="0" applyNumberFormat="1" applyFont="1"/>
    <xf numFmtId="164" fontId="17" fillId="0" borderId="0" xfId="0" applyFont="1"/>
    <xf numFmtId="3" fontId="14" fillId="0" borderId="1" xfId="0" applyNumberFormat="1" applyFont="1" applyFill="1" applyBorder="1" applyAlignment="1">
      <alignment horizontal="left" vertical="top" wrapText="1"/>
    </xf>
    <xf numFmtId="2" fontId="17" fillId="0" borderId="1" xfId="0" applyNumberFormat="1" applyFont="1" applyFill="1" applyBorder="1" applyProtection="1">
      <protection locked="0"/>
    </xf>
    <xf numFmtId="164" fontId="14" fillId="0" borderId="0" xfId="0" applyFont="1" applyAlignment="1" applyProtection="1">
      <alignment horizontal="left" vertical="center" wrapText="1"/>
      <protection locked="0"/>
    </xf>
    <xf numFmtId="164" fontId="14" fillId="0" borderId="0" xfId="0" applyFont="1" applyAlignment="1" applyProtection="1">
      <alignment horizontal="left" wrapText="1"/>
      <protection locked="0"/>
    </xf>
    <xf numFmtId="164" fontId="33" fillId="12" borderId="0" xfId="0" applyFont="1" applyFill="1" applyAlignment="1" applyProtection="1">
      <alignment horizontal="left" wrapText="1"/>
      <protection locked="0"/>
    </xf>
    <xf numFmtId="164" fontId="16" fillId="20" borderId="0" xfId="0" applyFont="1" applyFill="1"/>
    <xf numFmtId="164" fontId="14" fillId="0" borderId="0" xfId="0" applyFont="1" applyAlignment="1" applyProtection="1">
      <alignment horizontal="center" wrapText="1"/>
      <protection locked="0"/>
    </xf>
    <xf numFmtId="164" fontId="36" fillId="12" borderId="0" xfId="0" applyFont="1" applyFill="1"/>
    <xf numFmtId="164" fontId="33" fillId="12" borderId="0" xfId="0" applyFont="1" applyFill="1" applyAlignment="1" applyProtection="1">
      <alignment horizontal="left"/>
      <protection locked="0"/>
    </xf>
    <xf numFmtId="164" fontId="15" fillId="0" borderId="0" xfId="0" applyFont="1" applyAlignment="1">
      <alignment horizontal="center" wrapText="1"/>
    </xf>
    <xf numFmtId="164" fontId="15" fillId="0" borderId="0" xfId="0" applyFont="1" applyAlignment="1" applyProtection="1">
      <alignment horizontal="left" wrapText="1"/>
      <protection locked="0"/>
    </xf>
    <xf numFmtId="0" fontId="13" fillId="0" borderId="1" xfId="0" applyNumberFormat="1" applyFont="1" applyBorder="1" applyAlignment="1" applyProtection="1">
      <alignment vertical="top" wrapText="1"/>
      <protection locked="0"/>
    </xf>
    <xf numFmtId="0" fontId="13"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lignment horizontal="center" vertical="top"/>
    </xf>
    <xf numFmtId="164" fontId="16" fillId="0" borderId="1" xfId="0" applyFont="1" applyBorder="1" applyAlignment="1">
      <alignment wrapText="1"/>
    </xf>
    <xf numFmtId="0" fontId="16" fillId="0" borderId="1" xfId="0" applyNumberFormat="1" applyFont="1" applyBorder="1" applyAlignment="1">
      <alignment horizontal="center"/>
    </xf>
    <xf numFmtId="0" fontId="16" fillId="0" borderId="1" xfId="0" applyNumberFormat="1" applyFont="1" applyBorder="1" applyAlignment="1">
      <alignment horizontal="center" vertical="center"/>
    </xf>
    <xf numFmtId="164" fontId="16" fillId="0" borderId="1" xfId="0" quotePrefix="1" applyFont="1" applyBorder="1" applyAlignment="1">
      <alignment horizontal="center" wrapText="1"/>
    </xf>
    <xf numFmtId="0" fontId="14" fillId="0" borderId="2" xfId="0" applyNumberFormat="1" applyFont="1" applyBorder="1"/>
    <xf numFmtId="164" fontId="16" fillId="0" borderId="3" xfId="0" applyFont="1" applyBorder="1" applyAlignment="1">
      <alignment horizontal="center" wrapText="1"/>
    </xf>
    <xf numFmtId="164" fontId="16" fillId="0" borderId="3" xfId="0" applyFont="1" applyBorder="1" applyAlignment="1">
      <alignment horizontal="left" wrapText="1"/>
    </xf>
    <xf numFmtId="3" fontId="16" fillId="0" borderId="3" xfId="0" applyNumberFormat="1" applyFont="1" applyBorder="1" applyAlignment="1">
      <alignment horizontal="center" wrapText="1"/>
    </xf>
    <xf numFmtId="164" fontId="16" fillId="0" borderId="3" xfId="0" applyFont="1" applyBorder="1" applyAlignment="1">
      <alignment horizontal="center" vertical="center" wrapText="1"/>
    </xf>
    <xf numFmtId="164" fontId="17" fillId="0" borderId="1" xfId="0" applyFont="1" applyBorder="1" applyAlignment="1">
      <alignment horizontal="center" vertical="top" wrapText="1"/>
    </xf>
    <xf numFmtId="164" fontId="17" fillId="0" borderId="1" xfId="0" applyFont="1" applyBorder="1" applyAlignment="1" applyProtection="1">
      <alignment horizontal="left" vertical="top" wrapText="1"/>
      <protection locked="0"/>
    </xf>
    <xf numFmtId="164" fontId="17" fillId="0" borderId="1" xfId="0" applyFont="1" applyBorder="1" applyAlignment="1" applyProtection="1">
      <alignment horizontal="center" vertical="top" wrapText="1"/>
      <protection locked="0"/>
    </xf>
    <xf numFmtId="0" fontId="17" fillId="0" borderId="1" xfId="0" applyNumberFormat="1" applyFont="1" applyBorder="1" applyAlignment="1" applyProtection="1">
      <alignment horizontal="center" vertical="top" wrapText="1"/>
      <protection locked="0"/>
    </xf>
    <xf numFmtId="3" fontId="17"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pplyProtection="1">
      <alignment horizontal="center" vertical="center"/>
      <protection locked="0"/>
    </xf>
    <xf numFmtId="0" fontId="27" fillId="0" borderId="1" xfId="0" applyNumberFormat="1" applyFont="1" applyBorder="1" applyAlignment="1" applyProtection="1">
      <alignment horizontal="center" vertical="center"/>
      <protection locked="0"/>
    </xf>
    <xf numFmtId="0" fontId="14" fillId="0" borderId="1" xfId="0" applyNumberFormat="1" applyFont="1" applyBorder="1" applyAlignment="1" applyProtection="1">
      <alignment horizontal="center" vertical="top"/>
      <protection locked="0"/>
    </xf>
    <xf numFmtId="0" fontId="27" fillId="0" borderId="1" xfId="0" applyNumberFormat="1" applyFont="1" applyBorder="1" applyAlignment="1" applyProtection="1">
      <alignment horizontal="center" vertical="center" wrapText="1"/>
      <protection locked="0"/>
    </xf>
    <xf numFmtId="165" fontId="14" fillId="0" borderId="1" xfId="0" applyNumberFormat="1" applyFont="1" applyBorder="1" applyAlignment="1" applyProtection="1">
      <alignment horizontal="center" vertical="center"/>
      <protection locked="0"/>
    </xf>
    <xf numFmtId="164" fontId="14" fillId="0" borderId="1" xfId="0" applyFont="1" applyBorder="1" applyAlignment="1" applyProtection="1">
      <alignment horizontal="left" vertical="top" wrapText="1"/>
      <protection locked="0"/>
    </xf>
    <xf numFmtId="164" fontId="14" fillId="0" borderId="0" xfId="0" applyFont="1" applyAlignment="1" applyProtection="1">
      <alignment vertical="top" wrapText="1"/>
      <protection locked="0"/>
    </xf>
    <xf numFmtId="164" fontId="17" fillId="0" borderId="1" xfId="0" applyFont="1" applyBorder="1" applyAlignment="1">
      <alignment horizontal="center" vertical="top"/>
    </xf>
    <xf numFmtId="164" fontId="14" fillId="0" borderId="1" xfId="0" applyFont="1" applyBorder="1" applyAlignment="1">
      <alignment horizontal="center" vertical="top"/>
    </xf>
    <xf numFmtId="164" fontId="22" fillId="0" borderId="1" xfId="0" applyFont="1" applyBorder="1" applyAlignment="1" applyProtection="1">
      <alignment horizontal="center" vertical="top" wrapText="1"/>
      <protection locked="0"/>
    </xf>
    <xf numFmtId="0" fontId="22" fillId="0" borderId="1" xfId="0" applyNumberFormat="1" applyFont="1" applyBorder="1" applyAlignment="1" applyProtection="1">
      <alignment horizontal="center" vertical="top" wrapText="1"/>
      <protection locked="0"/>
    </xf>
    <xf numFmtId="164" fontId="22" fillId="0" borderId="1" xfId="0" applyFont="1" applyBorder="1" applyAlignment="1" applyProtection="1">
      <alignment horizontal="left" vertical="top" wrapText="1"/>
      <protection locked="0"/>
    </xf>
    <xf numFmtId="3" fontId="17" fillId="0" borderId="1" xfId="0" quotePrefix="1" applyNumberFormat="1" applyFont="1" applyBorder="1" applyAlignment="1" applyProtection="1">
      <alignment horizontal="center" vertical="center" wrapText="1"/>
      <protection locked="0"/>
    </xf>
    <xf numFmtId="164" fontId="27" fillId="0" borderId="1" xfId="0" applyFont="1" applyBorder="1" applyAlignment="1" applyProtection="1">
      <alignment horizontal="center" vertical="center"/>
      <protection locked="0"/>
    </xf>
    <xf numFmtId="0" fontId="28"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top"/>
      <protection locked="0"/>
    </xf>
    <xf numFmtId="0" fontId="28" fillId="0" borderId="1" xfId="0" applyNumberFormat="1" applyFont="1" applyBorder="1" applyAlignment="1" applyProtection="1">
      <alignment horizontal="center" vertical="center" wrapText="1"/>
      <protection locked="0"/>
    </xf>
    <xf numFmtId="1" fontId="27" fillId="0" borderId="1" xfId="0" applyNumberFormat="1" applyFont="1" applyBorder="1" applyAlignment="1" applyProtection="1">
      <alignment horizontal="center" vertical="center"/>
      <protection locked="0"/>
    </xf>
    <xf numFmtId="165" fontId="27" fillId="0" borderId="1" xfId="0" applyNumberFormat="1" applyFont="1" applyBorder="1" applyAlignment="1" applyProtection="1">
      <alignment horizontal="center" vertical="center"/>
      <protection locked="0"/>
    </xf>
    <xf numFmtId="0" fontId="23" fillId="0" borderId="1" xfId="0" applyNumberFormat="1" applyFont="1" applyBorder="1" applyAlignment="1">
      <alignment horizontal="center" vertical="top"/>
    </xf>
    <xf numFmtId="164" fontId="23" fillId="0" borderId="1" xfId="0" applyFont="1" applyBorder="1" applyAlignment="1">
      <alignment horizontal="center" vertical="top"/>
    </xf>
    <xf numFmtId="164" fontId="23" fillId="0" borderId="1" xfId="0" applyFont="1" applyBorder="1" applyAlignment="1" applyProtection="1">
      <alignment horizontal="left" vertical="top" wrapText="1"/>
      <protection locked="0"/>
    </xf>
    <xf numFmtId="164" fontId="23" fillId="0" borderId="1" xfId="0"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wrapText="1"/>
      <protection locked="0"/>
    </xf>
    <xf numFmtId="3" fontId="23" fillId="0" borderId="1" xfId="0" quotePrefix="1" applyNumberFormat="1"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protection locked="0"/>
    </xf>
    <xf numFmtId="0" fontId="25" fillId="0" borderId="6"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center" vertical="center"/>
      <protection locked="0"/>
    </xf>
    <xf numFmtId="164" fontId="23" fillId="0" borderId="1" xfId="0" applyFont="1" applyBorder="1" applyAlignment="1" applyProtection="1">
      <alignment vertical="top" wrapText="1"/>
      <protection locked="0"/>
    </xf>
    <xf numFmtId="164" fontId="23" fillId="0" borderId="6" xfId="0" applyFont="1" applyBorder="1" applyAlignment="1">
      <alignment horizontal="center" vertical="top"/>
    </xf>
    <xf numFmtId="164" fontId="23" fillId="0" borderId="6" xfId="0" applyFont="1" applyBorder="1" applyAlignment="1" applyProtection="1">
      <alignment horizontal="center" vertical="top" wrapText="1"/>
      <protection locked="0"/>
    </xf>
    <xf numFmtId="0" fontId="23" fillId="0" borderId="6" xfId="0" applyNumberFormat="1" applyFont="1" applyBorder="1" applyAlignment="1" applyProtection="1">
      <alignment horizontal="center" vertical="top" wrapText="1"/>
      <protection locked="0"/>
    </xf>
    <xf numFmtId="164" fontId="23" fillId="0" borderId="6" xfId="0" applyFont="1" applyBorder="1" applyAlignment="1" applyProtection="1">
      <alignment horizontal="left" vertical="top" wrapText="1"/>
      <protection locked="0"/>
    </xf>
    <xf numFmtId="3" fontId="17" fillId="0" borderId="6" xfId="0" quotePrefix="1" applyNumberFormat="1" applyFont="1" applyBorder="1" applyAlignment="1" applyProtection="1">
      <alignment horizontal="center" vertical="top" wrapText="1"/>
      <protection locked="0"/>
    </xf>
    <xf numFmtId="0" fontId="14" fillId="0" borderId="6" xfId="0" applyNumberFormat="1" applyFont="1" applyBorder="1" applyAlignment="1" applyProtection="1">
      <alignment horizontal="center" vertical="top"/>
      <protection locked="0"/>
    </xf>
    <xf numFmtId="0" fontId="25" fillId="0" borderId="1"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top" wrapText="1"/>
      <protection locked="0"/>
    </xf>
    <xf numFmtId="165" fontId="14" fillId="0" borderId="6" xfId="0" applyNumberFormat="1" applyFont="1" applyBorder="1" applyAlignment="1" applyProtection="1">
      <alignment horizontal="center" vertical="top"/>
      <protection locked="0"/>
    </xf>
    <xf numFmtId="164" fontId="23" fillId="0" borderId="1" xfId="0" applyFont="1" applyBorder="1" applyAlignment="1">
      <alignment horizontal="center" vertical="center"/>
    </xf>
    <xf numFmtId="164" fontId="23" fillId="0" borderId="1" xfId="0" applyFont="1" applyBorder="1" applyAlignment="1" applyProtection="1">
      <alignment horizontal="left" vertical="center" wrapText="1"/>
      <protection locked="0"/>
    </xf>
    <xf numFmtId="164" fontId="23" fillId="0" borderId="1" xfId="0" applyFont="1" applyBorder="1" applyAlignment="1" applyProtection="1">
      <alignment horizontal="center" vertical="center" wrapText="1"/>
      <protection locked="0"/>
    </xf>
    <xf numFmtId="0" fontId="23" fillId="0" borderId="1" xfId="0" applyNumberFormat="1" applyFont="1" applyBorder="1" applyAlignment="1" applyProtection="1">
      <alignment horizontal="center" vertical="center" wrapText="1"/>
      <protection locked="0"/>
    </xf>
    <xf numFmtId="164" fontId="23" fillId="0" borderId="1" xfId="0" applyFont="1" applyBorder="1" applyAlignment="1">
      <alignment vertical="center"/>
    </xf>
    <xf numFmtId="0" fontId="14" fillId="0" borderId="1" xfId="0" applyNumberFormat="1" applyFont="1" applyBorder="1" applyAlignment="1" applyProtection="1">
      <alignment horizontal="center" vertical="center" wrapText="1"/>
      <protection locked="0"/>
    </xf>
    <xf numFmtId="164" fontId="14" fillId="0" borderId="1" xfId="0" applyFont="1" applyBorder="1" applyAlignment="1" applyProtection="1">
      <alignment vertical="center" wrapText="1"/>
      <protection locked="0"/>
    </xf>
    <xf numFmtId="0" fontId="26" fillId="0" borderId="1" xfId="0" applyNumberFormat="1" applyFont="1" applyBorder="1" applyAlignment="1" applyProtection="1">
      <alignment horizontal="center" vertical="center"/>
      <protection locked="0"/>
    </xf>
    <xf numFmtId="165" fontId="23" fillId="0" borderId="1" xfId="0" applyNumberFormat="1" applyFont="1" applyBorder="1" applyAlignment="1" applyProtection="1">
      <alignment horizontal="center" vertical="top"/>
      <protection locked="0"/>
    </xf>
    <xf numFmtId="164" fontId="23" fillId="0" borderId="1" xfId="0" applyFont="1" applyBorder="1" applyAlignment="1">
      <alignment horizontal="center" vertical="top" wrapText="1"/>
    </xf>
    <xf numFmtId="164" fontId="31" fillId="0" borderId="1" xfId="0" quotePrefix="1" applyFont="1" applyBorder="1" applyAlignment="1">
      <alignment horizontal="center" wrapText="1"/>
    </xf>
    <xf numFmtId="164" fontId="16" fillId="0" borderId="7" xfId="0" applyFont="1" applyBorder="1" applyAlignment="1">
      <alignment horizontal="left" wrapText="1"/>
    </xf>
    <xf numFmtId="3" fontId="16" fillId="0" borderId="0" xfId="0" applyNumberFormat="1" applyFont="1" applyAlignment="1">
      <alignment horizontal="center" wrapText="1"/>
    </xf>
    <xf numFmtId="2" fontId="0" fillId="0" borderId="0" xfId="0" applyNumberFormat="1" applyAlignment="1">
      <alignment wrapText="1"/>
    </xf>
    <xf numFmtId="3" fontId="27" fillId="0" borderId="0" xfId="0" applyNumberFormat="1" applyFont="1"/>
    <xf numFmtId="164" fontId="33" fillId="12" borderId="0" xfId="0" applyFont="1" applyFill="1" applyAlignment="1">
      <alignment horizontal="left" wrapText="1"/>
    </xf>
    <xf numFmtId="164" fontId="0" fillId="0" borderId="0" xfId="0" applyAlignment="1">
      <alignment wrapText="1"/>
    </xf>
    <xf numFmtId="164" fontId="33" fillId="12" borderId="0" xfId="0" quotePrefix="1" applyFont="1" applyFill="1" applyAlignment="1">
      <alignment horizontal="center" wrapText="1"/>
    </xf>
    <xf numFmtId="164" fontId="16" fillId="0" borderId="0" xfId="0" applyFont="1" applyFill="1" applyBorder="1" applyAlignment="1"/>
    <xf numFmtId="0" fontId="0" fillId="0" borderId="0" xfId="0" applyNumberFormat="1" applyFill="1"/>
    <xf numFmtId="0" fontId="25" fillId="0" borderId="0" xfId="0" applyNumberFormat="1" applyFont="1"/>
    <xf numFmtId="0" fontId="22" fillId="0" borderId="1" xfId="0" applyNumberFormat="1" applyFont="1" applyBorder="1"/>
    <xf numFmtId="3" fontId="22" fillId="0" borderId="1" xfId="0" quotePrefix="1" applyNumberFormat="1" applyFont="1" applyFill="1" applyBorder="1" applyAlignment="1" applyProtection="1">
      <alignment horizontal="center" vertical="center" wrapText="1"/>
      <protection locked="0"/>
    </xf>
    <xf numFmtId="0" fontId="22" fillId="0" borderId="1" xfId="0" applyNumberFormat="1" applyFont="1" applyBorder="1" applyAlignment="1">
      <alignment horizontal="center" vertical="center"/>
    </xf>
    <xf numFmtId="164" fontId="22" fillId="0" borderId="1" xfId="0" applyFont="1" applyBorder="1"/>
    <xf numFmtId="164" fontId="22" fillId="0" borderId="1" xfId="0" applyFont="1" applyBorder="1" applyAlignment="1">
      <alignment wrapText="1"/>
    </xf>
    <xf numFmtId="164" fontId="22" fillId="0" borderId="0" xfId="0" applyFont="1"/>
    <xf numFmtId="0" fontId="37" fillId="0" borderId="1" xfId="0" applyNumberFormat="1" applyFont="1" applyFill="1" applyBorder="1" applyAlignment="1">
      <alignment horizontal="center" vertical="top"/>
    </xf>
    <xf numFmtId="164" fontId="37" fillId="0" borderId="1" xfId="0" applyFont="1" applyFill="1" applyBorder="1" applyAlignment="1">
      <alignment horizontal="center" vertical="top"/>
    </xf>
    <xf numFmtId="164" fontId="37" fillId="9" borderId="1" xfId="0" applyFont="1" applyFill="1" applyBorder="1" applyAlignment="1" applyProtection="1">
      <alignment horizontal="left" vertical="top" wrapText="1"/>
      <protection locked="0"/>
    </xf>
    <xf numFmtId="164" fontId="37" fillId="0" borderId="1" xfId="0" applyFont="1" applyFill="1" applyBorder="1" applyAlignment="1" applyProtection="1">
      <alignment horizontal="center" vertical="top" wrapText="1"/>
      <protection locked="0"/>
    </xf>
    <xf numFmtId="0" fontId="37" fillId="0" borderId="1" xfId="0" applyNumberFormat="1" applyFont="1" applyFill="1" applyBorder="1" applyAlignment="1" applyProtection="1">
      <alignment horizontal="center" vertical="top" wrapText="1"/>
      <protection locked="0"/>
    </xf>
    <xf numFmtId="164" fontId="37" fillId="0" borderId="1" xfId="0" applyFont="1" applyFill="1" applyBorder="1" applyAlignment="1" applyProtection="1">
      <alignment horizontal="left" vertical="top" wrapText="1"/>
      <protection locked="0"/>
    </xf>
    <xf numFmtId="3" fontId="37" fillId="0" borderId="1" xfId="0" quotePrefix="1" applyNumberFormat="1" applyFont="1" applyFill="1" applyBorder="1" applyAlignment="1" applyProtection="1">
      <alignment horizontal="center" vertical="center" wrapText="1"/>
      <protection locked="0"/>
    </xf>
    <xf numFmtId="0" fontId="37" fillId="0" borderId="1" xfId="0" applyNumberFormat="1" applyFont="1" applyFill="1" applyBorder="1" applyAlignment="1" applyProtection="1">
      <alignment horizontal="center" vertical="center"/>
      <protection locked="0"/>
    </xf>
    <xf numFmtId="165" fontId="37" fillId="0" borderId="1" xfId="0" applyNumberFormat="1" applyFont="1" applyFill="1" applyBorder="1" applyAlignment="1" applyProtection="1">
      <alignment horizontal="center" vertical="center"/>
      <protection locked="0"/>
    </xf>
    <xf numFmtId="164" fontId="37" fillId="0" borderId="1" xfId="0" applyFont="1" applyBorder="1" applyAlignment="1" applyProtection="1">
      <alignment vertical="top" wrapText="1"/>
      <protection locked="0"/>
    </xf>
    <xf numFmtId="164" fontId="37" fillId="0" borderId="0" xfId="0" applyFont="1"/>
    <xf numFmtId="164" fontId="38" fillId="0" borderId="0" xfId="0" applyFont="1"/>
    <xf numFmtId="0" fontId="22" fillId="0" borderId="1"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wrapText="1"/>
    </xf>
    <xf numFmtId="164" fontId="0" fillId="0" borderId="0" xfId="0"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3" fontId="14" fillId="0" borderId="0" xfId="0" applyNumberFormat="1" applyFont="1" applyFill="1" applyAlignment="1">
      <alignment horizontal="center" vertical="center" wrapText="1"/>
    </xf>
    <xf numFmtId="0" fontId="22" fillId="0" borderId="1" xfId="0" applyNumberFormat="1" applyFont="1" applyBorder="1" applyAlignment="1">
      <alignment horizontal="center" vertical="center" wrapText="1"/>
    </xf>
    <xf numFmtId="164" fontId="0" fillId="0" borderId="0" xfId="0" applyAlignment="1">
      <alignment wrapText="1"/>
    </xf>
    <xf numFmtId="164" fontId="14" fillId="0" borderId="1" xfId="0" applyFont="1" applyFill="1" applyBorder="1" applyAlignment="1" applyProtection="1">
      <alignment horizontal="center" vertical="center"/>
      <protection locked="0"/>
    </xf>
    <xf numFmtId="1" fontId="14" fillId="0" borderId="1" xfId="0" applyNumberFormat="1" applyFont="1" applyFill="1" applyBorder="1" applyAlignment="1" applyProtection="1">
      <alignment horizontal="center" vertical="center"/>
      <protection locked="0"/>
    </xf>
    <xf numFmtId="0" fontId="37" fillId="0" borderId="1" xfId="0" applyNumberFormat="1" applyFont="1" applyFill="1" applyBorder="1" applyAlignment="1" applyProtection="1">
      <alignment horizontal="center" vertical="center" wrapText="1"/>
      <protection locked="0"/>
    </xf>
    <xf numFmtId="164" fontId="13" fillId="4" borderId="0" xfId="0" applyFont="1" applyFill="1" applyBorder="1" applyAlignment="1">
      <alignment horizontal="center" wrapText="1"/>
    </xf>
    <xf numFmtId="164" fontId="14" fillId="0" borderId="0" xfId="0" applyFont="1" applyFill="1" applyBorder="1" applyAlignment="1">
      <alignment horizontal="center" wrapText="1"/>
    </xf>
    <xf numFmtId="164" fontId="14" fillId="8" borderId="0" xfId="0" applyFont="1" applyFill="1" applyBorder="1" applyAlignment="1">
      <alignment horizontal="center"/>
    </xf>
    <xf numFmtId="164" fontId="14" fillId="0" borderId="0" xfId="0" applyFont="1" applyBorder="1" applyAlignment="1">
      <alignment horizontal="center" wrapText="1"/>
    </xf>
    <xf numFmtId="164" fontId="16" fillId="7" borderId="0" xfId="0" applyFont="1" applyFill="1" applyBorder="1" applyAlignment="1">
      <alignment horizontal="center" wrapText="1"/>
    </xf>
    <xf numFmtId="164" fontId="16" fillId="0" borderId="0" xfId="0" applyFont="1" applyFill="1" applyBorder="1" applyAlignment="1">
      <alignment horizontal="center" wrapText="1"/>
    </xf>
    <xf numFmtId="165" fontId="14" fillId="0" borderId="1" xfId="0" applyNumberFormat="1" applyFont="1" applyFill="1" applyBorder="1" applyAlignment="1" applyProtection="1">
      <alignment horizontal="center" vertical="center" wrapText="1"/>
      <protection locked="0"/>
    </xf>
    <xf numFmtId="3" fontId="0" fillId="0" borderId="0" xfId="0" applyNumberFormat="1" applyAlignment="1">
      <alignment vertical="top"/>
    </xf>
    <xf numFmtId="164" fontId="0" fillId="0" borderId="0" xfId="0" applyAlignment="1">
      <alignment vertical="top"/>
    </xf>
    <xf numFmtId="3" fontId="0" fillId="0" borderId="0" xfId="0" applyNumberFormat="1" applyFill="1" applyAlignment="1">
      <alignment vertical="top"/>
    </xf>
    <xf numFmtId="3" fontId="14" fillId="0" borderId="0" xfId="0" applyNumberFormat="1" applyFont="1" applyBorder="1" applyAlignment="1">
      <alignment vertical="top"/>
    </xf>
    <xf numFmtId="3" fontId="14" fillId="0" borderId="0" xfId="0" applyNumberFormat="1" applyFont="1" applyAlignment="1">
      <alignment vertical="top" wrapText="1"/>
    </xf>
    <xf numFmtId="3" fontId="14" fillId="0" borderId="0" xfId="0" applyNumberFormat="1" applyFont="1" applyBorder="1" applyAlignment="1">
      <alignment vertical="top" wrapText="1"/>
    </xf>
    <xf numFmtId="3" fontId="0" fillId="0" borderId="0" xfId="0" applyNumberFormat="1" applyAlignment="1">
      <alignment vertical="top" wrapText="1"/>
    </xf>
    <xf numFmtId="3" fontId="37" fillId="0" borderId="0" xfId="0" applyNumberFormat="1" applyFont="1" applyFill="1" applyAlignment="1">
      <alignment vertical="top"/>
    </xf>
    <xf numFmtId="3" fontId="38" fillId="0" borderId="0" xfId="0" applyNumberFormat="1" applyFont="1" applyAlignment="1">
      <alignment vertical="top"/>
    </xf>
    <xf numFmtId="3" fontId="22" fillId="0" borderId="0" xfId="0" applyNumberFormat="1" applyFont="1" applyAlignment="1">
      <alignment vertical="top" wrapText="1"/>
    </xf>
    <xf numFmtId="164" fontId="13" fillId="18" borderId="1" xfId="0" applyFont="1" applyFill="1" applyBorder="1" applyAlignment="1" applyProtection="1">
      <alignment horizontal="center" vertical="top" wrapText="1"/>
      <protection locked="0"/>
    </xf>
    <xf numFmtId="164" fontId="14" fillId="0" borderId="0" xfId="0" applyNumberFormat="1" applyFont="1" applyFill="1" applyAlignment="1" applyProtection="1">
      <alignment horizontal="left" vertical="center" wrapText="1"/>
      <protection locked="0"/>
    </xf>
    <xf numFmtId="164" fontId="0" fillId="0" borderId="0" xfId="0" applyAlignment="1">
      <alignment vertical="center" wrapText="1"/>
    </xf>
    <xf numFmtId="166" fontId="15" fillId="0" borderId="4" xfId="0" applyNumberFormat="1" applyFont="1" applyFill="1" applyBorder="1" applyAlignment="1">
      <alignment horizontal="center" wrapText="1"/>
    </xf>
    <xf numFmtId="164" fontId="33" fillId="12" borderId="0" xfId="0" applyFont="1" applyFill="1" applyBorder="1" applyAlignment="1" applyProtection="1">
      <alignment horizontal="left"/>
      <protection locked="0"/>
    </xf>
    <xf numFmtId="164" fontId="33" fillId="21" borderId="0" xfId="0" quotePrefix="1" applyFont="1" applyFill="1" applyAlignment="1">
      <alignment horizontal="left" wrapText="1"/>
    </xf>
    <xf numFmtId="164" fontId="33" fillId="21" borderId="0" xfId="0" applyFont="1" applyFill="1" applyAlignment="1">
      <alignment horizontal="left" wrapText="1"/>
    </xf>
    <xf numFmtId="2" fontId="33" fillId="0" borderId="0" xfId="0" applyNumberFormat="1" applyFont="1" applyFill="1" applyAlignment="1">
      <alignment horizontal="center" wrapText="1"/>
    </xf>
    <xf numFmtId="164" fontId="33" fillId="12" borderId="0" xfId="0" applyFont="1" applyFill="1" applyAlignment="1">
      <alignment horizontal="left" wrapText="1"/>
    </xf>
    <xf numFmtId="164" fontId="33" fillId="21" borderId="0" xfId="0" quotePrefix="1" applyFont="1" applyFill="1" applyBorder="1" applyAlignment="1" applyProtection="1">
      <alignment horizontal="left" wrapText="1"/>
      <protection locked="0"/>
    </xf>
    <xf numFmtId="164" fontId="33" fillId="21" borderId="0" xfId="0" applyFont="1" applyFill="1" applyBorder="1" applyAlignment="1" applyProtection="1">
      <alignment horizontal="left" wrapText="1"/>
      <protection locked="0"/>
    </xf>
    <xf numFmtId="164" fontId="14" fillId="0" borderId="0" xfId="0" applyFont="1" applyAlignment="1" applyProtection="1">
      <alignment horizontal="left" vertical="center" wrapText="1"/>
      <protection locked="0"/>
    </xf>
    <xf numFmtId="166" fontId="15" fillId="0" borderId="0" xfId="0" applyNumberFormat="1" applyFont="1" applyAlignment="1">
      <alignment horizontal="center" wrapText="1"/>
    </xf>
    <xf numFmtId="164" fontId="9" fillId="4" borderId="2" xfId="0" applyFont="1" applyFill="1" applyBorder="1" applyAlignment="1">
      <alignment horizontal="center" wrapText="1"/>
    </xf>
    <xf numFmtId="164" fontId="0" fillId="5" borderId="3" xfId="0" applyFill="1" applyBorder="1" applyAlignment="1">
      <alignment wrapText="1"/>
    </xf>
    <xf numFmtId="164" fontId="21" fillId="13" borderId="0" xfId="0" applyFont="1" applyFill="1" applyBorder="1" applyAlignment="1">
      <alignment horizontal="center" wrapText="1"/>
    </xf>
    <xf numFmtId="166" fontId="15" fillId="0" borderId="0" xfId="0" applyNumberFormat="1"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0" fillId="0" borderId="0" xfId="0" applyAlignment="1">
      <alignment wrapText="1"/>
    </xf>
  </cellXfs>
  <cellStyles count="42">
    <cellStyle name="Normal" xfId="0" builtinId="0"/>
    <cellStyle name="Normal 2" xfId="1" xr:uid="{00000000-0005-0000-0000-000001000000}"/>
    <cellStyle name="Normal 3" xfId="2" xr:uid="{00000000-0005-0000-0000-000002000000}"/>
    <cellStyle name="Normal 3 2" xfId="3" xr:uid="{00000000-0005-0000-0000-000003000000}"/>
    <cellStyle name="Normal 3 2 2" xfId="5" xr:uid="{00000000-0005-0000-0000-000004000000}"/>
    <cellStyle name="Normal 3 2 2 2" xfId="9" xr:uid="{00000000-0005-0000-0000-000005000000}"/>
    <cellStyle name="Normal 3 2 2 2 2" xfId="17" xr:uid="{E3C11A98-8D8E-4220-B630-04999B73F2D3}"/>
    <cellStyle name="Normal 3 2 2 2 3" xfId="25" xr:uid="{3680865B-F3F8-4111-BC12-24D413BF15BC}"/>
    <cellStyle name="Normal 3 2 2 2 4" xfId="33" xr:uid="{7D0A0CA2-2467-4ED3-88A2-85350830DE9C}"/>
    <cellStyle name="Normal 3 2 2 2 5" xfId="41" xr:uid="{6A20C322-0B6D-401F-B58C-89C0BB2AA778}"/>
    <cellStyle name="Normal 3 2 2 3" xfId="13" xr:uid="{90A64851-DC4E-4AE5-BDF1-36BB2140211E}"/>
    <cellStyle name="Normal 3 2 2 4" xfId="21" xr:uid="{5ED6C8DE-008D-4651-9820-3602A2A7ECCE}"/>
    <cellStyle name="Normal 3 2 2 5" xfId="29" xr:uid="{9F10841B-4CC4-49A2-BC81-5540A0534CC0}"/>
    <cellStyle name="Normal 3 2 2 6" xfId="37" xr:uid="{EE9F2792-E7ED-4D76-BA11-DDD3DB216B60}"/>
    <cellStyle name="Normal 3 2 3" xfId="7" xr:uid="{00000000-0005-0000-0000-000006000000}"/>
    <cellStyle name="Normal 3 2 3 2" xfId="15" xr:uid="{E453DB5D-47F4-4A7A-8A07-950D6D0DB99E}"/>
    <cellStyle name="Normal 3 2 3 3" xfId="23" xr:uid="{7FA3FB8C-F5A5-4671-9795-8F05180DB992}"/>
    <cellStyle name="Normal 3 2 3 4" xfId="31" xr:uid="{C5029618-C005-4645-AAE7-05696D2A07CF}"/>
    <cellStyle name="Normal 3 2 3 5" xfId="39" xr:uid="{56102238-6B3F-460B-919F-52EA713AA6B2}"/>
    <cellStyle name="Normal 3 2 4" xfId="11" xr:uid="{9E2BDE7A-7566-440D-B86D-7C24593A4CC3}"/>
    <cellStyle name="Normal 3 2 5" xfId="19" xr:uid="{817951D4-1BEE-4C7D-8DD5-BC8349013876}"/>
    <cellStyle name="Normal 3 2 6" xfId="27" xr:uid="{D2C6369D-E655-4392-841F-3E7DB8DE97B5}"/>
    <cellStyle name="Normal 3 2 7" xfId="35" xr:uid="{16FEFC24-17C2-4EFA-A21B-B25B19DD0A76}"/>
    <cellStyle name="Normal 3 3" xfId="4" xr:uid="{00000000-0005-0000-0000-000007000000}"/>
    <cellStyle name="Normal 3 3 2" xfId="8" xr:uid="{00000000-0005-0000-0000-000008000000}"/>
    <cellStyle name="Normal 3 3 2 2" xfId="16" xr:uid="{31007BC8-2E07-4CAF-8F6B-4ED024D2CFB4}"/>
    <cellStyle name="Normal 3 3 2 3" xfId="24" xr:uid="{3F6D41F9-6E91-4E72-95FF-576B979529F1}"/>
    <cellStyle name="Normal 3 3 2 4" xfId="32" xr:uid="{D44683CD-FB52-4B4C-952C-14A2871457C2}"/>
    <cellStyle name="Normal 3 3 2 5" xfId="40" xr:uid="{4DFF100C-5D00-4687-8D48-91518AE6AAC7}"/>
    <cellStyle name="Normal 3 3 3" xfId="12" xr:uid="{D6E81814-A182-4168-A133-B9299A67A4A4}"/>
    <cellStyle name="Normal 3 3 4" xfId="20" xr:uid="{79DEC493-27E7-4132-85F0-3C9983D38A9E}"/>
    <cellStyle name="Normal 3 3 5" xfId="28" xr:uid="{52ABC2B0-5341-43A1-B5A4-04079B995A22}"/>
    <cellStyle name="Normal 3 3 6" xfId="36" xr:uid="{0727ED63-F665-4D14-BA74-A60F86DEFA29}"/>
    <cellStyle name="Normal 3 4" xfId="6" xr:uid="{00000000-0005-0000-0000-000009000000}"/>
    <cellStyle name="Normal 3 4 2" xfId="14" xr:uid="{1559C5EB-A4F2-42A4-A552-19B527199E0B}"/>
    <cellStyle name="Normal 3 4 3" xfId="22" xr:uid="{A4C593CC-BDBF-4354-BC46-9746FC71C666}"/>
    <cellStyle name="Normal 3 4 4" xfId="30" xr:uid="{97866D88-C743-40F3-929B-5E9E6F9D1723}"/>
    <cellStyle name="Normal 3 4 5" xfId="38" xr:uid="{B7D928AF-BA81-45A3-BE8E-0617F04F0B9D}"/>
    <cellStyle name="Normal 3 5" xfId="10" xr:uid="{B21A83FD-25DA-470E-A9D3-2C0A655BC304}"/>
    <cellStyle name="Normal 3 6" xfId="18" xr:uid="{6CA8C545-1A98-4053-9D9A-5FA11BE463BD}"/>
    <cellStyle name="Normal 3 7" xfId="26" xr:uid="{F7524642-9DB4-42D9-84E2-35CF399909B1}"/>
    <cellStyle name="Normal 3 8" xfId="34" xr:uid="{08867DF6-1456-49B6-A0EB-576D180223B6}"/>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oyer, Ida M CIV USARMY CENWP (USA)" id="{475D1993-5819-4455-BB31-465057F16445}" userId="S::Ida.M.Royer@usace.army.mil::b9cb0d06-d61a-4f75-8b11-3545b67a84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4" dT="2022-10-20T16:33:30.13" personId="{475D1993-5819-4455-BB31-465057F16445}" id="{4F734E72-3BAF-40F6-A6AB-B9137C89FFE1}">
    <text>This is a Q3-Q4 project, would fund with Work Plan funding if available.</text>
  </threadedComment>
  <threadedComment ref="I15" dT="2022-10-20T16:34:19.63" personId="{475D1993-5819-4455-BB31-465057F16445}" id="{A9CD8A09-79EB-40F9-80C4-EED77710DD77}">
    <text>Q3-Q4 funding need (~$15k)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72C9-B3C4-40BF-B068-E50860162052}">
  <sheetPr>
    <pageSetUpPr fitToPage="1"/>
  </sheetPr>
  <dimension ref="A1:AC53"/>
  <sheetViews>
    <sheetView tabSelected="1" topLeftCell="A3" zoomScale="85" zoomScaleNormal="85" workbookViewId="0">
      <pane ySplit="4" topLeftCell="A7" activePane="bottomLeft" state="frozen"/>
      <selection activeCell="C3" sqref="C3"/>
      <selection pane="bottomLeft" activeCell="C14" sqref="C14"/>
    </sheetView>
  </sheetViews>
  <sheetFormatPr defaultRowHeight="12.75" x14ac:dyDescent="0.2"/>
  <cols>
    <col min="1" max="1" width="7" style="18" customWidth="1"/>
    <col min="2" max="2" width="17.140625" style="9" customWidth="1"/>
    <col min="3" max="3" width="46.28515625" style="250" customWidth="1"/>
    <col min="4" max="4" width="16" style="250" hidden="1" customWidth="1"/>
    <col min="5" max="5" width="15" style="250" hidden="1" customWidth="1"/>
    <col min="6" max="6" width="61" style="250" customWidth="1"/>
    <col min="7" max="7" width="25.85546875" style="224" customWidth="1"/>
    <col min="8" max="9" width="21.7109375" style="224" customWidth="1"/>
    <col min="10" max="10" width="15.140625" style="18" customWidth="1"/>
    <col min="11" max="11" width="8.7109375" style="18" customWidth="1"/>
    <col min="12" max="12" width="7.5703125" style="18" customWidth="1"/>
    <col min="13" max="13" width="7.85546875" style="18" customWidth="1"/>
    <col min="14" max="14" width="7.85546875" style="18" hidden="1" customWidth="1"/>
    <col min="15" max="15" width="10.28515625" style="205" customWidth="1"/>
    <col min="16" max="16" width="10.28515625" style="18" hidden="1" customWidth="1"/>
    <col min="17" max="17" width="9.85546875" style="18" customWidth="1"/>
    <col min="18" max="18" width="9" style="391" customWidth="1"/>
    <col min="19" max="19" width="8.85546875" style="18" hidden="1" customWidth="1"/>
    <col min="20" max="20" width="8.85546875" style="18" customWidth="1"/>
    <col min="21" max="21" width="8.85546875" customWidth="1"/>
    <col min="22" max="22" width="14.42578125" style="250" customWidth="1"/>
    <col min="23" max="23" width="27.5703125" style="397" customWidth="1"/>
    <col min="24" max="24" width="73.140625" customWidth="1"/>
    <col min="25" max="25" width="69.42578125" style="408" customWidth="1"/>
  </cols>
  <sheetData>
    <row r="1" spans="1:25" ht="20.25" x14ac:dyDescent="0.3">
      <c r="A1" s="17" t="s">
        <v>116</v>
      </c>
      <c r="C1" s="54"/>
      <c r="D1" s="419" t="s">
        <v>138</v>
      </c>
      <c r="E1" s="420"/>
      <c r="F1" s="248" t="s">
        <v>257</v>
      </c>
      <c r="G1" s="222"/>
      <c r="H1" s="222"/>
      <c r="I1" s="222"/>
    </row>
    <row r="2" spans="1:25" ht="20.25" x14ac:dyDescent="0.3">
      <c r="A2" s="17"/>
      <c r="C2" s="54"/>
      <c r="E2" s="249"/>
      <c r="F2" s="222"/>
      <c r="G2" s="222"/>
      <c r="H2" s="18"/>
      <c r="I2" s="18"/>
      <c r="N2" s="205"/>
      <c r="O2" s="18"/>
      <c r="Q2" s="24"/>
      <c r="R2" s="205"/>
      <c r="T2"/>
      <c r="U2" s="250"/>
      <c r="V2"/>
      <c r="W2"/>
      <c r="X2" s="4"/>
      <c r="Y2" s="409"/>
    </row>
    <row r="3" spans="1:25" ht="24" customHeight="1" x14ac:dyDescent="0.3">
      <c r="A3" s="17"/>
      <c r="C3" s="247" t="s">
        <v>300</v>
      </c>
      <c r="E3" s="249"/>
      <c r="F3" s="222"/>
      <c r="G3" s="222"/>
      <c r="H3" s="18"/>
      <c r="I3" s="18"/>
      <c r="N3" s="205"/>
      <c r="O3" s="18"/>
      <c r="Q3" s="24"/>
      <c r="R3" s="205"/>
      <c r="T3"/>
      <c r="U3" s="250"/>
      <c r="V3"/>
      <c r="W3"/>
      <c r="X3" s="4"/>
      <c r="Y3" s="409"/>
    </row>
    <row r="4" spans="1:25" ht="21.75" customHeight="1" x14ac:dyDescent="0.35">
      <c r="A4" s="17"/>
      <c r="C4" s="247" t="s">
        <v>229</v>
      </c>
      <c r="D4" s="271"/>
      <c r="E4" s="249"/>
      <c r="F4" s="222"/>
      <c r="G4" s="371"/>
      <c r="H4" s="18"/>
      <c r="I4" s="18"/>
      <c r="L4" s="205"/>
      <c r="O4" s="24"/>
      <c r="R4" s="392"/>
      <c r="S4" s="250"/>
      <c r="T4"/>
      <c r="U4" s="4"/>
      <c r="V4"/>
      <c r="W4"/>
      <c r="Y4" s="409"/>
    </row>
    <row r="5" spans="1:25" ht="15" x14ac:dyDescent="0.25">
      <c r="C5" s="80"/>
      <c r="D5" s="421"/>
      <c r="E5" s="421"/>
    </row>
    <row r="6" spans="1:25" s="101" customFormat="1" ht="96.75" customHeight="1" x14ac:dyDescent="0.2">
      <c r="A6" s="97" t="s">
        <v>13</v>
      </c>
      <c r="B6" s="98" t="s">
        <v>1</v>
      </c>
      <c r="C6" s="98" t="s">
        <v>43</v>
      </c>
      <c r="D6" s="98" t="s">
        <v>52</v>
      </c>
      <c r="E6" s="98" t="s">
        <v>48</v>
      </c>
      <c r="F6" s="98" t="s">
        <v>283</v>
      </c>
      <c r="G6" s="225" t="s">
        <v>296</v>
      </c>
      <c r="H6" s="225" t="s">
        <v>251</v>
      </c>
      <c r="I6" s="225" t="s">
        <v>297</v>
      </c>
      <c r="J6" s="128" t="s">
        <v>14</v>
      </c>
      <c r="K6" s="127" t="s">
        <v>15</v>
      </c>
      <c r="L6" s="127" t="s">
        <v>16</v>
      </c>
      <c r="M6" s="127" t="s">
        <v>17</v>
      </c>
      <c r="N6" s="127" t="s">
        <v>18</v>
      </c>
      <c r="O6" s="206" t="s">
        <v>19</v>
      </c>
      <c r="P6" s="127" t="s">
        <v>20</v>
      </c>
      <c r="Q6" s="127" t="s">
        <v>21</v>
      </c>
      <c r="R6" s="206" t="s">
        <v>22</v>
      </c>
      <c r="S6" s="127" t="s">
        <v>23</v>
      </c>
      <c r="T6" s="127" t="s">
        <v>24</v>
      </c>
      <c r="U6" s="127" t="s">
        <v>25</v>
      </c>
      <c r="V6" s="129" t="s">
        <v>265</v>
      </c>
      <c r="W6" s="418" t="s">
        <v>279</v>
      </c>
      <c r="X6" s="208" t="s">
        <v>30</v>
      </c>
      <c r="Y6" s="210" t="s">
        <v>288</v>
      </c>
    </row>
    <row r="7" spans="1:25" ht="15.75" x14ac:dyDescent="0.25">
      <c r="A7" s="40"/>
      <c r="B7" s="76" t="s">
        <v>6</v>
      </c>
      <c r="C7" s="77"/>
      <c r="D7" s="77"/>
      <c r="E7" s="77"/>
      <c r="F7" s="77"/>
      <c r="G7" s="77"/>
      <c r="H7" s="77"/>
      <c r="I7" s="77"/>
      <c r="J7" s="77"/>
      <c r="K7" s="77"/>
      <c r="L7" s="77"/>
      <c r="M7" s="77"/>
      <c r="N7" s="77"/>
      <c r="O7" s="197"/>
      <c r="P7" s="77"/>
      <c r="Q7" s="77"/>
      <c r="R7" s="197"/>
      <c r="S7" s="77"/>
      <c r="T7" s="77"/>
      <c r="U7" s="77"/>
      <c r="V7" s="77"/>
      <c r="W7" s="401"/>
    </row>
    <row r="8" spans="1:25" s="38" customFormat="1" ht="15.75" x14ac:dyDescent="0.25">
      <c r="A8" s="65">
        <v>1</v>
      </c>
      <c r="B8" s="41" t="s">
        <v>6</v>
      </c>
      <c r="C8" s="46"/>
      <c r="D8" s="46"/>
      <c r="E8" s="56"/>
      <c r="F8" s="42" t="s">
        <v>69</v>
      </c>
      <c r="G8" s="226">
        <v>54760</v>
      </c>
      <c r="H8" s="226">
        <v>26150</v>
      </c>
      <c r="I8" s="226">
        <v>27350</v>
      </c>
      <c r="J8" s="43" t="s">
        <v>27</v>
      </c>
      <c r="K8" s="43"/>
      <c r="L8" s="43"/>
      <c r="M8" s="43"/>
      <c r="N8" s="43"/>
      <c r="O8" s="198"/>
      <c r="P8" s="43"/>
      <c r="Q8" s="44"/>
      <c r="R8" s="393"/>
      <c r="S8" s="44"/>
      <c r="T8" s="44"/>
      <c r="U8" s="41"/>
      <c r="V8" s="169" t="s">
        <v>28</v>
      </c>
      <c r="W8" s="402"/>
      <c r="Y8" s="100"/>
    </row>
    <row r="9" spans="1:25" s="38" customFormat="1" ht="15.75" x14ac:dyDescent="0.25">
      <c r="A9" s="58"/>
      <c r="B9" s="78" t="s">
        <v>68</v>
      </c>
      <c r="C9" s="79"/>
      <c r="D9" s="79"/>
      <c r="E9" s="79"/>
      <c r="F9" s="79"/>
      <c r="G9" s="79"/>
      <c r="H9" s="79"/>
      <c r="I9" s="79"/>
      <c r="J9" s="79"/>
      <c r="K9" s="79"/>
      <c r="L9" s="79"/>
      <c r="M9" s="79"/>
      <c r="N9" s="79"/>
      <c r="O9" s="199"/>
      <c r="P9" s="79"/>
      <c r="Q9" s="79"/>
      <c r="R9" s="199"/>
      <c r="S9" s="79"/>
      <c r="T9" s="79"/>
      <c r="U9" s="79"/>
      <c r="V9" s="79"/>
      <c r="W9" s="403"/>
      <c r="Y9" s="100"/>
    </row>
    <row r="10" spans="1:25" s="38" customFormat="1" ht="15.75" x14ac:dyDescent="0.25">
      <c r="A10" s="65">
        <v>2</v>
      </c>
      <c r="B10" s="41" t="s">
        <v>29</v>
      </c>
      <c r="C10" s="46"/>
      <c r="D10" s="46"/>
      <c r="E10" s="56"/>
      <c r="F10" s="42" t="s">
        <v>134</v>
      </c>
      <c r="G10" s="227" t="s">
        <v>204</v>
      </c>
      <c r="H10" s="227" t="s">
        <v>204</v>
      </c>
      <c r="I10" s="227"/>
      <c r="J10" s="43" t="s">
        <v>27</v>
      </c>
      <c r="K10" s="43"/>
      <c r="L10" s="43"/>
      <c r="M10" s="43"/>
      <c r="N10" s="43"/>
      <c r="O10" s="198"/>
      <c r="P10" s="43"/>
      <c r="Q10" s="44"/>
      <c r="R10" s="393"/>
      <c r="S10" s="44"/>
      <c r="T10" s="44"/>
      <c r="U10" s="41"/>
      <c r="V10" s="169" t="s">
        <v>28</v>
      </c>
      <c r="W10" s="402"/>
      <c r="Y10" s="100"/>
    </row>
    <row r="11" spans="1:25" ht="6.75" customHeight="1" x14ac:dyDescent="0.2">
      <c r="A11" s="47"/>
      <c r="B11" s="48"/>
      <c r="C11" s="49"/>
      <c r="D11" s="49"/>
      <c r="E11" s="57"/>
      <c r="F11" s="49"/>
      <c r="G11" s="122"/>
      <c r="H11" s="122"/>
      <c r="I11" s="122"/>
      <c r="J11" s="51"/>
      <c r="K11" s="51"/>
      <c r="L11" s="51"/>
      <c r="M11" s="51"/>
      <c r="N11" s="51"/>
      <c r="O11" s="200"/>
      <c r="P11" s="51"/>
      <c r="Q11" s="51"/>
      <c r="R11" s="394"/>
      <c r="S11" s="51"/>
      <c r="T11" s="51"/>
      <c r="U11" s="48"/>
      <c r="V11" s="122"/>
      <c r="W11" s="404"/>
    </row>
    <row r="12" spans="1:25" ht="15.6" customHeight="1" x14ac:dyDescent="0.25">
      <c r="A12" s="53"/>
      <c r="B12" s="75" t="s">
        <v>26</v>
      </c>
      <c r="C12" s="75"/>
      <c r="D12" s="75"/>
      <c r="E12" s="75"/>
      <c r="F12" s="75"/>
      <c r="G12" s="75"/>
      <c r="H12" s="75"/>
      <c r="I12" s="75"/>
      <c r="J12" s="75"/>
      <c r="K12" s="75"/>
      <c r="L12" s="75"/>
      <c r="M12" s="75"/>
      <c r="N12" s="75"/>
      <c r="O12" s="201"/>
      <c r="P12" s="75"/>
      <c r="Q12" s="75"/>
      <c r="R12" s="201"/>
      <c r="S12" s="75"/>
      <c r="T12" s="75"/>
      <c r="U12" s="75"/>
      <c r="V12" s="75"/>
      <c r="W12" s="405"/>
    </row>
    <row r="13" spans="1:25" s="27" customFormat="1" ht="15.75" x14ac:dyDescent="0.25">
      <c r="A13" s="139"/>
      <c r="B13" s="140"/>
      <c r="C13" s="141" t="s">
        <v>208</v>
      </c>
      <c r="D13" s="140"/>
      <c r="E13" s="140"/>
      <c r="F13" s="141" t="s">
        <v>155</v>
      </c>
      <c r="G13" s="228">
        <v>6240</v>
      </c>
      <c r="H13" s="228">
        <v>3025</v>
      </c>
      <c r="I13" s="228">
        <v>1825</v>
      </c>
      <c r="J13" s="140"/>
      <c r="K13" s="140"/>
      <c r="L13" s="140"/>
      <c r="M13" s="140"/>
      <c r="N13" s="140"/>
      <c r="O13" s="202"/>
      <c r="P13" s="140"/>
      <c r="Q13" s="140"/>
      <c r="R13" s="395"/>
      <c r="S13" s="140"/>
      <c r="T13" s="140"/>
      <c r="U13" s="140"/>
      <c r="V13" s="140"/>
      <c r="W13" s="406"/>
      <c r="X13" s="186"/>
      <c r="Y13" s="410"/>
    </row>
    <row r="14" spans="1:25" s="38" customFormat="1" ht="45" x14ac:dyDescent="0.2">
      <c r="A14" s="65">
        <v>4</v>
      </c>
      <c r="B14" s="67" t="s">
        <v>5</v>
      </c>
      <c r="C14" s="81" t="s">
        <v>58</v>
      </c>
      <c r="D14" s="85" t="s">
        <v>59</v>
      </c>
      <c r="E14" s="86">
        <v>156117</v>
      </c>
      <c r="F14" s="81" t="s">
        <v>181</v>
      </c>
      <c r="G14" s="232">
        <v>1500</v>
      </c>
      <c r="H14" s="232">
        <v>1000</v>
      </c>
      <c r="I14" s="232"/>
      <c r="J14" s="196" t="s">
        <v>94</v>
      </c>
      <c r="K14" s="196">
        <v>5</v>
      </c>
      <c r="L14" s="196">
        <v>5</v>
      </c>
      <c r="M14" s="196">
        <v>5</v>
      </c>
      <c r="N14" s="196"/>
      <c r="O14" s="196">
        <v>5</v>
      </c>
      <c r="P14" s="196"/>
      <c r="Q14" s="196">
        <v>5</v>
      </c>
      <c r="R14" s="196">
        <v>5</v>
      </c>
      <c r="S14" s="153"/>
      <c r="T14" s="196">
        <v>5</v>
      </c>
      <c r="U14" s="196">
        <v>5</v>
      </c>
      <c r="V14" s="209"/>
      <c r="W14" s="407" t="s">
        <v>280</v>
      </c>
      <c r="X14" s="189" t="s">
        <v>267</v>
      </c>
      <c r="Y14" s="411" t="s">
        <v>289</v>
      </c>
    </row>
    <row r="15" spans="1:25" s="38" customFormat="1" ht="46.5" customHeight="1" x14ac:dyDescent="0.2">
      <c r="A15" s="65">
        <v>5</v>
      </c>
      <c r="B15" s="66" t="s">
        <v>5</v>
      </c>
      <c r="C15" s="81" t="s">
        <v>162</v>
      </c>
      <c r="D15" s="85" t="s">
        <v>54</v>
      </c>
      <c r="E15" s="86">
        <v>395290</v>
      </c>
      <c r="F15" s="81" t="s">
        <v>291</v>
      </c>
      <c r="G15" s="232"/>
      <c r="H15" s="232"/>
      <c r="I15" s="232"/>
      <c r="J15" s="196" t="s">
        <v>94</v>
      </c>
      <c r="K15" s="196">
        <v>5</v>
      </c>
      <c r="L15" s="196">
        <v>5</v>
      </c>
      <c r="M15" s="196">
        <v>5</v>
      </c>
      <c r="N15" s="196"/>
      <c r="O15" s="196">
        <v>5</v>
      </c>
      <c r="P15" s="196"/>
      <c r="Q15" s="196">
        <v>5</v>
      </c>
      <c r="R15" s="196">
        <v>5</v>
      </c>
      <c r="S15" s="153"/>
      <c r="T15" s="196">
        <v>4</v>
      </c>
      <c r="U15" s="196">
        <v>4</v>
      </c>
      <c r="V15" s="209"/>
      <c r="X15" s="192" t="s">
        <v>266</v>
      </c>
    </row>
    <row r="16" spans="1:25" s="38" customFormat="1" ht="45" customHeight="1" x14ac:dyDescent="0.2">
      <c r="A16" s="65"/>
      <c r="B16" s="66"/>
      <c r="C16" s="81" t="s">
        <v>282</v>
      </c>
      <c r="D16" s="85"/>
      <c r="E16" s="86"/>
      <c r="F16" s="81" t="s">
        <v>292</v>
      </c>
      <c r="G16" s="232">
        <v>200</v>
      </c>
      <c r="H16" s="232">
        <v>100</v>
      </c>
      <c r="I16" s="232"/>
      <c r="J16" s="196" t="s">
        <v>94</v>
      </c>
      <c r="K16" s="196">
        <v>3</v>
      </c>
      <c r="L16" s="196"/>
      <c r="M16" s="196">
        <v>3</v>
      </c>
      <c r="N16" s="196"/>
      <c r="O16" s="196"/>
      <c r="P16" s="196"/>
      <c r="Q16" s="196">
        <v>3</v>
      </c>
      <c r="R16" s="196"/>
      <c r="S16" s="153"/>
      <c r="T16" s="196">
        <v>3</v>
      </c>
      <c r="U16" s="196">
        <v>2</v>
      </c>
      <c r="V16" s="209"/>
      <c r="W16" s="407" t="s">
        <v>281</v>
      </c>
      <c r="X16" s="192"/>
      <c r="Y16" s="194" t="s">
        <v>290</v>
      </c>
    </row>
    <row r="17" spans="1:25" s="38" customFormat="1" ht="35.25" customHeight="1" x14ac:dyDescent="0.2">
      <c r="A17" s="65">
        <v>12</v>
      </c>
      <c r="B17" s="67" t="s">
        <v>5</v>
      </c>
      <c r="C17" s="81" t="s">
        <v>37</v>
      </c>
      <c r="D17" s="85" t="s">
        <v>143</v>
      </c>
      <c r="E17" s="86">
        <v>328188</v>
      </c>
      <c r="F17" s="81" t="s">
        <v>268</v>
      </c>
      <c r="G17" s="232">
        <v>50</v>
      </c>
      <c r="H17" s="232">
        <v>50</v>
      </c>
      <c r="I17" s="232"/>
      <c r="J17" s="196" t="s">
        <v>94</v>
      </c>
      <c r="K17" s="196">
        <v>2</v>
      </c>
      <c r="L17" s="196" t="s">
        <v>100</v>
      </c>
      <c r="M17" s="196">
        <v>3</v>
      </c>
      <c r="N17" s="196"/>
      <c r="O17" s="196">
        <v>3</v>
      </c>
      <c r="P17" s="196"/>
      <c r="Q17" s="196">
        <v>1</v>
      </c>
      <c r="R17" s="196">
        <v>4</v>
      </c>
      <c r="S17" s="153"/>
      <c r="T17" s="196">
        <v>3</v>
      </c>
      <c r="U17" s="196">
        <v>3</v>
      </c>
      <c r="V17" s="209"/>
      <c r="W17" s="209"/>
      <c r="X17" s="192"/>
      <c r="Y17" s="194"/>
    </row>
    <row r="18" spans="1:25" s="38" customFormat="1" ht="39" customHeight="1" x14ac:dyDescent="0.2">
      <c r="A18" s="172"/>
      <c r="B18" s="266" t="s">
        <v>5</v>
      </c>
      <c r="C18" s="267" t="s">
        <v>49</v>
      </c>
      <c r="D18" s="268" t="s">
        <v>102</v>
      </c>
      <c r="E18" s="269">
        <v>469690</v>
      </c>
      <c r="F18" s="270" t="s">
        <v>235</v>
      </c>
      <c r="G18" s="230">
        <v>400</v>
      </c>
      <c r="H18" s="230" t="s">
        <v>204</v>
      </c>
      <c r="I18" s="276">
        <v>60</v>
      </c>
      <c r="J18" s="204" t="s">
        <v>28</v>
      </c>
      <c r="K18" s="204">
        <v>0</v>
      </c>
      <c r="L18" s="196">
        <v>0</v>
      </c>
      <c r="M18" s="196">
        <v>0</v>
      </c>
      <c r="N18" s="164"/>
      <c r="O18" s="204">
        <v>0</v>
      </c>
      <c r="P18" s="204">
        <v>0</v>
      </c>
      <c r="Q18" s="204">
        <v>0</v>
      </c>
      <c r="R18" s="204"/>
      <c r="S18" s="165"/>
      <c r="T18" s="164"/>
      <c r="U18" s="204" t="s">
        <v>28</v>
      </c>
      <c r="V18" s="166"/>
      <c r="W18" s="166"/>
      <c r="X18" s="193" t="s">
        <v>269</v>
      </c>
      <c r="Y18" s="412" t="s">
        <v>293</v>
      </c>
    </row>
    <row r="19" spans="1:25" s="38" customFormat="1" ht="36" customHeight="1" x14ac:dyDescent="0.2">
      <c r="A19" s="65">
        <v>11</v>
      </c>
      <c r="B19" s="66" t="s">
        <v>5</v>
      </c>
      <c r="C19" s="192" t="s">
        <v>62</v>
      </c>
      <c r="D19" s="92" t="s">
        <v>121</v>
      </c>
      <c r="E19" s="89">
        <v>123591</v>
      </c>
      <c r="F19" s="81" t="s">
        <v>44</v>
      </c>
      <c r="G19" s="230">
        <v>400</v>
      </c>
      <c r="H19" s="230">
        <v>300</v>
      </c>
      <c r="I19" s="230">
        <v>350</v>
      </c>
      <c r="J19" s="196" t="s">
        <v>28</v>
      </c>
      <c r="K19" s="196"/>
      <c r="L19" s="196"/>
      <c r="M19" s="196"/>
      <c r="N19" s="196"/>
      <c r="O19" s="196" t="s">
        <v>271</v>
      </c>
      <c r="P19" s="196"/>
      <c r="Q19" s="196"/>
      <c r="R19" s="196"/>
      <c r="S19" s="153"/>
      <c r="T19" s="196"/>
      <c r="U19" s="398" t="s">
        <v>28</v>
      </c>
      <c r="V19" s="196"/>
      <c r="W19" s="196"/>
      <c r="X19" s="192" t="s">
        <v>270</v>
      </c>
      <c r="Y19" s="194"/>
    </row>
    <row r="20" spans="1:25" s="38" customFormat="1" ht="34.9" customHeight="1" x14ac:dyDescent="0.2">
      <c r="A20" s="65">
        <v>19</v>
      </c>
      <c r="B20" s="67" t="s">
        <v>5</v>
      </c>
      <c r="C20" s="82" t="s">
        <v>82</v>
      </c>
      <c r="D20" s="85" t="s">
        <v>129</v>
      </c>
      <c r="E20" s="86">
        <v>151069</v>
      </c>
      <c r="F20" s="81" t="s">
        <v>147</v>
      </c>
      <c r="G20" s="230">
        <v>50</v>
      </c>
      <c r="H20" s="230">
        <v>50</v>
      </c>
      <c r="I20" s="230">
        <v>50</v>
      </c>
      <c r="J20" s="196" t="s">
        <v>28</v>
      </c>
      <c r="K20" s="196"/>
      <c r="L20" s="196"/>
      <c r="M20" s="196"/>
      <c r="N20" s="196"/>
      <c r="O20" s="196" t="s">
        <v>271</v>
      </c>
      <c r="P20" s="196"/>
      <c r="Q20" s="196"/>
      <c r="R20" s="196"/>
      <c r="S20" s="153"/>
      <c r="T20" s="209"/>
      <c r="U20" s="209" t="s">
        <v>28</v>
      </c>
      <c r="V20" s="209"/>
      <c r="W20" s="209"/>
      <c r="X20" s="193"/>
      <c r="Y20" s="412"/>
    </row>
    <row r="21" spans="1:25" s="38" customFormat="1" ht="30" customHeight="1" x14ac:dyDescent="0.2">
      <c r="A21" s="65"/>
      <c r="B21" s="66" t="s">
        <v>5</v>
      </c>
      <c r="C21" s="81" t="s">
        <v>252</v>
      </c>
      <c r="D21" s="85" t="s">
        <v>234</v>
      </c>
      <c r="E21" s="86">
        <v>152054</v>
      </c>
      <c r="F21" s="81" t="s">
        <v>253</v>
      </c>
      <c r="G21" s="230" t="s">
        <v>204</v>
      </c>
      <c r="H21" s="230" t="s">
        <v>204</v>
      </c>
      <c r="I21" s="230">
        <v>30</v>
      </c>
      <c r="J21" s="196" t="s">
        <v>94</v>
      </c>
      <c r="K21" s="173"/>
      <c r="L21" s="173"/>
      <c r="M21" s="173"/>
      <c r="N21" s="173"/>
      <c r="O21" s="196"/>
      <c r="P21" s="173"/>
      <c r="Q21" s="173"/>
      <c r="R21" s="187"/>
      <c r="S21" s="176"/>
      <c r="T21" s="173"/>
      <c r="U21" s="173"/>
      <c r="V21" s="209"/>
      <c r="W21" s="192"/>
      <c r="X21" s="194"/>
    </row>
    <row r="22" spans="1:25" s="38" customFormat="1" ht="32.25" customHeight="1" x14ac:dyDescent="0.2">
      <c r="A22" s="65">
        <v>3</v>
      </c>
      <c r="B22" s="64" t="s">
        <v>2</v>
      </c>
      <c r="C22" s="81" t="s">
        <v>35</v>
      </c>
      <c r="D22" s="85" t="s">
        <v>120</v>
      </c>
      <c r="E22" s="86">
        <v>123452</v>
      </c>
      <c r="F22" s="81" t="s">
        <v>236</v>
      </c>
      <c r="G22" s="232">
        <v>640</v>
      </c>
      <c r="H22" s="232">
        <v>1100</v>
      </c>
      <c r="I22" s="232">
        <v>40</v>
      </c>
      <c r="J22" s="196" t="s">
        <v>94</v>
      </c>
      <c r="K22" s="196">
        <v>3</v>
      </c>
      <c r="L22" s="196">
        <v>2</v>
      </c>
      <c r="M22" s="196">
        <v>2</v>
      </c>
      <c r="N22" s="196"/>
      <c r="O22" s="196">
        <v>2</v>
      </c>
      <c r="P22" s="196"/>
      <c r="Q22" s="196">
        <v>2</v>
      </c>
      <c r="R22" s="196">
        <v>5</v>
      </c>
      <c r="S22" s="153"/>
      <c r="T22" s="196" t="s">
        <v>100</v>
      </c>
      <c r="U22" s="196">
        <v>3</v>
      </c>
      <c r="V22" s="209"/>
      <c r="W22" s="209"/>
      <c r="X22" s="192" t="s">
        <v>272</v>
      </c>
      <c r="Y22" s="194"/>
    </row>
    <row r="23" spans="1:25" s="38" customFormat="1" ht="36" customHeight="1" x14ac:dyDescent="0.2">
      <c r="A23" s="65">
        <v>6</v>
      </c>
      <c r="B23" s="66" t="s">
        <v>40</v>
      </c>
      <c r="C23" s="83" t="s">
        <v>51</v>
      </c>
      <c r="D23" s="92" t="s">
        <v>60</v>
      </c>
      <c r="E23" s="89">
        <v>122645</v>
      </c>
      <c r="F23" s="81" t="s">
        <v>298</v>
      </c>
      <c r="G23" s="232">
        <v>600</v>
      </c>
      <c r="H23" s="232">
        <v>0</v>
      </c>
      <c r="I23" s="232">
        <v>600</v>
      </c>
      <c r="J23" s="196" t="s">
        <v>28</v>
      </c>
      <c r="K23" s="196">
        <v>2</v>
      </c>
      <c r="L23" s="196">
        <v>2</v>
      </c>
      <c r="M23" s="196">
        <v>3</v>
      </c>
      <c r="N23" s="196"/>
      <c r="O23" s="196" t="s">
        <v>271</v>
      </c>
      <c r="P23" s="196"/>
      <c r="Q23" s="196">
        <v>2</v>
      </c>
      <c r="R23" s="196">
        <v>4</v>
      </c>
      <c r="S23" s="153"/>
      <c r="T23" s="196">
        <v>5</v>
      </c>
      <c r="U23" s="196" t="s">
        <v>28</v>
      </c>
      <c r="V23" s="209"/>
      <c r="W23" s="209"/>
      <c r="X23" s="192"/>
      <c r="Y23" s="194"/>
    </row>
    <row r="24" spans="1:25" s="38" customFormat="1" ht="31.5" customHeight="1" x14ac:dyDescent="0.2">
      <c r="A24" s="65">
        <v>7</v>
      </c>
      <c r="B24" s="66" t="s">
        <v>41</v>
      </c>
      <c r="C24" s="83" t="s">
        <v>163</v>
      </c>
      <c r="D24" s="85" t="s">
        <v>54</v>
      </c>
      <c r="E24" s="86">
        <v>478299</v>
      </c>
      <c r="F24" s="81" t="s">
        <v>230</v>
      </c>
      <c r="G24" s="232">
        <v>300</v>
      </c>
      <c r="H24" s="232">
        <v>0</v>
      </c>
      <c r="I24" s="232">
        <v>40</v>
      </c>
      <c r="J24" s="196" t="s">
        <v>94</v>
      </c>
      <c r="K24" s="196">
        <v>5</v>
      </c>
      <c r="L24" s="196">
        <v>5</v>
      </c>
      <c r="M24" s="196">
        <v>5</v>
      </c>
      <c r="N24" s="196"/>
      <c r="O24" s="196">
        <v>5</v>
      </c>
      <c r="P24" s="196"/>
      <c r="Q24" s="196">
        <v>5</v>
      </c>
      <c r="R24" s="196">
        <v>5</v>
      </c>
      <c r="S24" s="153"/>
      <c r="T24" s="196">
        <v>5</v>
      </c>
      <c r="U24" s="196">
        <v>3</v>
      </c>
      <c r="V24" s="209"/>
      <c r="W24" s="209"/>
      <c r="X24" s="189"/>
      <c r="Y24" s="413"/>
    </row>
    <row r="25" spans="1:25" s="38" customFormat="1" ht="33" customHeight="1" x14ac:dyDescent="0.2">
      <c r="A25" s="65">
        <v>8</v>
      </c>
      <c r="B25" s="67" t="s">
        <v>41</v>
      </c>
      <c r="C25" s="82" t="s">
        <v>232</v>
      </c>
      <c r="D25" s="85" t="s">
        <v>231</v>
      </c>
      <c r="E25" s="86">
        <v>376133</v>
      </c>
      <c r="F25" s="81" t="s">
        <v>259</v>
      </c>
      <c r="G25" s="232">
        <v>250</v>
      </c>
      <c r="H25" s="232">
        <v>0</v>
      </c>
      <c r="I25" s="232"/>
      <c r="J25" s="196" t="s">
        <v>94</v>
      </c>
      <c r="K25" s="196" t="s">
        <v>100</v>
      </c>
      <c r="L25" s="196">
        <v>2</v>
      </c>
      <c r="M25" s="196">
        <v>2</v>
      </c>
      <c r="N25" s="196"/>
      <c r="O25" s="196">
        <v>3</v>
      </c>
      <c r="P25" s="196"/>
      <c r="Q25" s="196" t="s">
        <v>100</v>
      </c>
      <c r="R25" s="196" t="s">
        <v>100</v>
      </c>
      <c r="S25" s="153"/>
      <c r="T25" s="196">
        <v>4</v>
      </c>
      <c r="U25" s="196">
        <v>4</v>
      </c>
      <c r="V25" s="209"/>
      <c r="W25" s="209"/>
      <c r="X25" s="192"/>
      <c r="Y25" s="194"/>
    </row>
    <row r="26" spans="1:25" s="38" customFormat="1" ht="41.25" customHeight="1" x14ac:dyDescent="0.2">
      <c r="A26" s="65">
        <v>9</v>
      </c>
      <c r="B26" s="66" t="s">
        <v>4</v>
      </c>
      <c r="C26" s="192" t="s">
        <v>57</v>
      </c>
      <c r="D26" s="92" t="s">
        <v>148</v>
      </c>
      <c r="E26" s="89">
        <v>142630</v>
      </c>
      <c r="F26" s="81" t="s">
        <v>258</v>
      </c>
      <c r="G26" s="232">
        <v>350</v>
      </c>
      <c r="H26" s="232">
        <v>375</v>
      </c>
      <c r="I26" s="232">
        <v>150</v>
      </c>
      <c r="J26" s="196" t="s">
        <v>94</v>
      </c>
      <c r="K26" s="196">
        <v>4</v>
      </c>
      <c r="L26" s="196">
        <v>3</v>
      </c>
      <c r="M26" s="196">
        <v>3</v>
      </c>
      <c r="N26" s="196"/>
      <c r="O26" s="196">
        <v>3</v>
      </c>
      <c r="P26" s="196"/>
      <c r="Q26" s="196">
        <v>4</v>
      </c>
      <c r="R26" s="196">
        <v>4</v>
      </c>
      <c r="S26" s="153"/>
      <c r="T26" s="196">
        <v>4</v>
      </c>
      <c r="U26" s="196">
        <v>5</v>
      </c>
      <c r="V26" s="209"/>
      <c r="W26" s="209"/>
      <c r="X26" s="192"/>
      <c r="Y26" s="194"/>
    </row>
    <row r="27" spans="1:25" s="38" customFormat="1" ht="34.5" customHeight="1" x14ac:dyDescent="0.2">
      <c r="A27" s="65">
        <v>10</v>
      </c>
      <c r="B27" s="66" t="s">
        <v>3</v>
      </c>
      <c r="C27" s="192" t="s">
        <v>74</v>
      </c>
      <c r="D27" s="92" t="s">
        <v>63</v>
      </c>
      <c r="E27" s="89">
        <v>122434</v>
      </c>
      <c r="F27" s="81" t="s">
        <v>274</v>
      </c>
      <c r="G27" s="232">
        <v>250</v>
      </c>
      <c r="H27" s="232">
        <v>0</v>
      </c>
      <c r="I27" s="232"/>
      <c r="J27" s="196" t="s">
        <v>94</v>
      </c>
      <c r="K27" s="196" t="s">
        <v>100</v>
      </c>
      <c r="L27" s="196">
        <v>2</v>
      </c>
      <c r="M27" s="196" t="s">
        <v>100</v>
      </c>
      <c r="N27" s="196"/>
      <c r="O27" s="196">
        <v>4</v>
      </c>
      <c r="P27" s="196"/>
      <c r="Q27" s="196">
        <v>4</v>
      </c>
      <c r="R27" s="196">
        <v>3</v>
      </c>
      <c r="S27" s="153"/>
      <c r="T27" s="196" t="s">
        <v>100</v>
      </c>
      <c r="U27" s="196">
        <v>1</v>
      </c>
      <c r="V27" s="209"/>
      <c r="W27" s="209"/>
      <c r="X27" s="192"/>
      <c r="Y27" s="194"/>
    </row>
    <row r="28" spans="1:25" s="38" customFormat="1" ht="36" customHeight="1" x14ac:dyDescent="0.2">
      <c r="A28" s="65">
        <v>15</v>
      </c>
      <c r="B28" s="64" t="s">
        <v>212</v>
      </c>
      <c r="C28" s="81" t="s">
        <v>78</v>
      </c>
      <c r="D28" s="92" t="s">
        <v>71</v>
      </c>
      <c r="E28" s="89">
        <v>334588</v>
      </c>
      <c r="F28" s="81" t="s">
        <v>177</v>
      </c>
      <c r="G28" s="232">
        <v>50</v>
      </c>
      <c r="H28" s="232">
        <v>0</v>
      </c>
      <c r="I28" s="232">
        <v>15</v>
      </c>
      <c r="J28" s="196" t="s">
        <v>28</v>
      </c>
      <c r="K28" s="196">
        <v>1</v>
      </c>
      <c r="L28" s="196">
        <v>1</v>
      </c>
      <c r="M28" s="196">
        <v>1</v>
      </c>
      <c r="N28" s="196"/>
      <c r="O28" s="196" t="s">
        <v>271</v>
      </c>
      <c r="P28" s="196"/>
      <c r="Q28" s="196" t="s">
        <v>271</v>
      </c>
      <c r="R28" s="196" t="s">
        <v>271</v>
      </c>
      <c r="S28" s="153"/>
      <c r="T28" s="399">
        <v>5</v>
      </c>
      <c r="U28" s="209" t="s">
        <v>28</v>
      </c>
      <c r="V28" s="209"/>
      <c r="W28" s="209"/>
      <c r="X28" s="192" t="s">
        <v>278</v>
      </c>
      <c r="Y28" s="194"/>
    </row>
    <row r="29" spans="1:25" s="38" customFormat="1" ht="49.5" customHeight="1" x14ac:dyDescent="0.2">
      <c r="A29" s="65">
        <v>16</v>
      </c>
      <c r="B29" s="66" t="s">
        <v>9</v>
      </c>
      <c r="C29" s="192" t="s">
        <v>66</v>
      </c>
      <c r="D29" s="85" t="s">
        <v>144</v>
      </c>
      <c r="E29" s="86">
        <v>456609</v>
      </c>
      <c r="F29" s="81" t="s">
        <v>178</v>
      </c>
      <c r="G29" s="230">
        <v>150</v>
      </c>
      <c r="H29" s="230">
        <v>0</v>
      </c>
      <c r="I29" s="230">
        <v>40</v>
      </c>
      <c r="J29" s="196" t="s">
        <v>94</v>
      </c>
      <c r="K29" s="196">
        <v>4</v>
      </c>
      <c r="L29" s="196" t="s">
        <v>100</v>
      </c>
      <c r="M29" s="196" t="s">
        <v>100</v>
      </c>
      <c r="N29" s="196"/>
      <c r="O29" s="196">
        <v>4</v>
      </c>
      <c r="P29" s="196"/>
      <c r="Q29" s="196">
        <v>3</v>
      </c>
      <c r="R29" s="196">
        <v>4</v>
      </c>
      <c r="S29" s="153"/>
      <c r="T29" s="196">
        <v>4</v>
      </c>
      <c r="U29" s="399">
        <v>3</v>
      </c>
      <c r="V29" s="209"/>
      <c r="W29" s="209"/>
      <c r="X29" s="192"/>
      <c r="Y29" s="413"/>
    </row>
    <row r="30" spans="1:25" s="38" customFormat="1" ht="48" customHeight="1" x14ac:dyDescent="0.2">
      <c r="A30" s="65">
        <v>17</v>
      </c>
      <c r="B30" s="66" t="s">
        <v>10</v>
      </c>
      <c r="C30" s="192" t="s">
        <v>157</v>
      </c>
      <c r="D30" s="85" t="s">
        <v>142</v>
      </c>
      <c r="E30" s="86" t="s">
        <v>140</v>
      </c>
      <c r="F30" s="81" t="s">
        <v>299</v>
      </c>
      <c r="G30" s="230">
        <v>700</v>
      </c>
      <c r="H30" s="230">
        <v>0</v>
      </c>
      <c r="I30" s="230">
        <v>400</v>
      </c>
      <c r="J30" s="196" t="s">
        <v>28</v>
      </c>
      <c r="K30" s="196">
        <v>3</v>
      </c>
      <c r="L30" s="196"/>
      <c r="M30" s="196" t="s">
        <v>271</v>
      </c>
      <c r="N30" s="196"/>
      <c r="O30" s="196" t="s">
        <v>271</v>
      </c>
      <c r="P30" s="196"/>
      <c r="Q30" s="196">
        <v>3</v>
      </c>
      <c r="R30" s="196"/>
      <c r="S30" s="153"/>
      <c r="T30" s="196"/>
      <c r="U30" s="196"/>
      <c r="V30" s="196"/>
      <c r="W30" s="196"/>
      <c r="X30" s="193"/>
      <c r="Y30" s="412"/>
    </row>
    <row r="31" spans="1:25" ht="43.5" customHeight="1" x14ac:dyDescent="0.2">
      <c r="A31" s="65">
        <v>18</v>
      </c>
      <c r="B31" s="67" t="s">
        <v>10</v>
      </c>
      <c r="C31" s="81" t="s">
        <v>233</v>
      </c>
      <c r="D31" s="85"/>
      <c r="E31" s="86">
        <v>372529</v>
      </c>
      <c r="F31" s="81" t="s">
        <v>161</v>
      </c>
      <c r="G31" s="230">
        <v>350</v>
      </c>
      <c r="H31" s="230">
        <v>0</v>
      </c>
      <c r="I31" s="230">
        <v>50</v>
      </c>
      <c r="J31" s="196" t="s">
        <v>94</v>
      </c>
      <c r="K31" s="196">
        <v>3</v>
      </c>
      <c r="L31" s="196">
        <v>3</v>
      </c>
      <c r="M31" s="196">
        <v>3</v>
      </c>
      <c r="N31" s="196"/>
      <c r="O31" s="196">
        <v>3</v>
      </c>
      <c r="P31" s="196"/>
      <c r="Q31" s="196">
        <v>3</v>
      </c>
      <c r="R31" s="196">
        <v>3</v>
      </c>
      <c r="S31" s="153"/>
      <c r="T31" s="196">
        <v>3</v>
      </c>
      <c r="U31" s="196">
        <v>4</v>
      </c>
      <c r="V31" s="209"/>
      <c r="W31" s="209"/>
      <c r="X31" s="193"/>
      <c r="Y31" s="414"/>
    </row>
    <row r="32" spans="1:25" s="377" customFormat="1" ht="33.75" customHeight="1" x14ac:dyDescent="0.2">
      <c r="A32" s="372"/>
      <c r="B32" s="261" t="s">
        <v>3</v>
      </c>
      <c r="C32" s="264" t="s">
        <v>285</v>
      </c>
      <c r="D32" s="263" t="s">
        <v>54</v>
      </c>
      <c r="E32" s="263" t="s">
        <v>54</v>
      </c>
      <c r="F32" s="264" t="s">
        <v>284</v>
      </c>
      <c r="G32" s="373" t="s">
        <v>204</v>
      </c>
      <c r="H32" s="373" t="s">
        <v>204</v>
      </c>
      <c r="I32" s="373"/>
      <c r="J32" s="390" t="s">
        <v>94</v>
      </c>
      <c r="K32" s="374">
        <v>4</v>
      </c>
      <c r="L32" s="374">
        <v>4</v>
      </c>
      <c r="M32" s="374">
        <v>4</v>
      </c>
      <c r="N32" s="372"/>
      <c r="O32" s="374"/>
      <c r="P32" s="372"/>
      <c r="Q32" s="396">
        <v>5</v>
      </c>
      <c r="R32" s="396">
        <v>5</v>
      </c>
      <c r="S32" s="372"/>
      <c r="T32" s="374">
        <v>3</v>
      </c>
      <c r="U32" s="390">
        <v>4</v>
      </c>
      <c r="V32" s="376"/>
      <c r="W32" s="376"/>
      <c r="X32" s="375" t="s">
        <v>273</v>
      </c>
      <c r="Y32" s="417" t="s">
        <v>294</v>
      </c>
    </row>
    <row r="33" spans="1:25" ht="37.5" customHeight="1" x14ac:dyDescent="0.2">
      <c r="A33" s="47"/>
      <c r="B33" s="261" t="s">
        <v>11</v>
      </c>
      <c r="C33" s="262" t="s">
        <v>214</v>
      </c>
      <c r="D33" s="263" t="s">
        <v>54</v>
      </c>
      <c r="E33" s="263" t="s">
        <v>54</v>
      </c>
      <c r="F33" s="264" t="s">
        <v>209</v>
      </c>
      <c r="G33" s="373" t="s">
        <v>204</v>
      </c>
      <c r="H33" s="373" t="s">
        <v>204</v>
      </c>
      <c r="I33" s="373"/>
      <c r="J33" s="390" t="s">
        <v>94</v>
      </c>
      <c r="K33" s="374">
        <v>4</v>
      </c>
      <c r="L33" s="374">
        <v>4</v>
      </c>
      <c r="M33" s="374">
        <v>4</v>
      </c>
      <c r="N33" s="374"/>
      <c r="O33" s="374">
        <v>4</v>
      </c>
      <c r="P33" s="374"/>
      <c r="Q33" s="396">
        <v>5</v>
      </c>
      <c r="R33" s="396">
        <v>5</v>
      </c>
      <c r="S33" s="374"/>
      <c r="T33" s="374">
        <v>3</v>
      </c>
      <c r="U33" s="374">
        <v>4</v>
      </c>
      <c r="V33" s="3"/>
      <c r="W33" s="3"/>
      <c r="X33" s="49" t="s">
        <v>275</v>
      </c>
      <c r="Y33" s="417" t="s">
        <v>294</v>
      </c>
    </row>
    <row r="34" spans="1:25" s="38" customFormat="1" ht="39" customHeight="1" x14ac:dyDescent="0.2">
      <c r="A34" s="47"/>
      <c r="B34" s="261" t="s">
        <v>11</v>
      </c>
      <c r="C34" s="265" t="s">
        <v>276</v>
      </c>
      <c r="D34" s="263" t="s">
        <v>54</v>
      </c>
      <c r="E34" s="263" t="s">
        <v>54</v>
      </c>
      <c r="F34" s="264" t="s">
        <v>287</v>
      </c>
      <c r="G34" s="373" t="s">
        <v>204</v>
      </c>
      <c r="H34" s="373" t="s">
        <v>204</v>
      </c>
      <c r="I34" s="373"/>
      <c r="J34" s="390" t="s">
        <v>94</v>
      </c>
      <c r="K34" s="374">
        <v>4</v>
      </c>
      <c r="L34" s="374" t="s">
        <v>100</v>
      </c>
      <c r="M34" s="374">
        <v>5</v>
      </c>
      <c r="N34" s="374"/>
      <c r="O34" s="374"/>
      <c r="P34" s="374"/>
      <c r="Q34" s="396">
        <v>5</v>
      </c>
      <c r="R34" s="396"/>
      <c r="S34" s="374"/>
      <c r="T34" s="374">
        <v>3</v>
      </c>
      <c r="U34" s="374">
        <v>4</v>
      </c>
      <c r="V34" s="376"/>
      <c r="W34" s="376"/>
      <c r="X34" s="375" t="s">
        <v>277</v>
      </c>
      <c r="Y34" s="100"/>
    </row>
    <row r="35" spans="1:25" s="38" customFormat="1" ht="45" customHeight="1" x14ac:dyDescent="0.2">
      <c r="A35" s="47"/>
      <c r="B35" s="261" t="s">
        <v>212</v>
      </c>
      <c r="C35" s="265" t="s">
        <v>217</v>
      </c>
      <c r="D35" s="263" t="s">
        <v>54</v>
      </c>
      <c r="E35" s="263" t="s">
        <v>54</v>
      </c>
      <c r="F35" s="264" t="s">
        <v>213</v>
      </c>
      <c r="G35" s="230" t="s">
        <v>204</v>
      </c>
      <c r="H35" s="230" t="s">
        <v>204</v>
      </c>
      <c r="I35" s="230"/>
      <c r="J35" s="390" t="s">
        <v>94</v>
      </c>
      <c r="K35" s="374">
        <v>4</v>
      </c>
      <c r="L35" s="374" t="s">
        <v>100</v>
      </c>
      <c r="M35" s="374">
        <v>4</v>
      </c>
      <c r="N35" s="374"/>
      <c r="O35" s="374">
        <v>4.5</v>
      </c>
      <c r="P35" s="374"/>
      <c r="Q35" s="396">
        <v>4</v>
      </c>
      <c r="R35" s="396">
        <v>4</v>
      </c>
      <c r="S35" s="374"/>
      <c r="T35" s="374">
        <v>3</v>
      </c>
      <c r="U35" s="374">
        <v>4</v>
      </c>
      <c r="V35" s="49"/>
      <c r="W35" s="49" t="s">
        <v>286</v>
      </c>
      <c r="X35" s="49" t="s">
        <v>275</v>
      </c>
      <c r="Y35" s="417" t="s">
        <v>294</v>
      </c>
    </row>
    <row r="36" spans="1:25" s="38" customFormat="1" ht="45" customHeight="1" x14ac:dyDescent="0.2">
      <c r="A36" s="47"/>
      <c r="B36" s="261" t="s">
        <v>42</v>
      </c>
      <c r="C36" s="265" t="s">
        <v>216</v>
      </c>
      <c r="D36" s="263" t="s">
        <v>54</v>
      </c>
      <c r="E36" s="263" t="s">
        <v>54</v>
      </c>
      <c r="F36" s="264" t="s">
        <v>211</v>
      </c>
      <c r="G36" s="373" t="s">
        <v>204</v>
      </c>
      <c r="H36" s="373" t="s">
        <v>204</v>
      </c>
      <c r="I36" s="373"/>
      <c r="J36" s="390" t="s">
        <v>94</v>
      </c>
      <c r="K36" s="374">
        <v>5</v>
      </c>
      <c r="L36" s="374" t="s">
        <v>100</v>
      </c>
      <c r="M36" s="374">
        <v>4</v>
      </c>
      <c r="N36" s="374"/>
      <c r="O36" s="374">
        <v>5</v>
      </c>
      <c r="P36" s="374"/>
      <c r="Q36" s="396">
        <v>5</v>
      </c>
      <c r="R36" s="396">
        <v>5</v>
      </c>
      <c r="S36" s="374"/>
      <c r="T36" s="374">
        <v>3</v>
      </c>
      <c r="U36" s="374">
        <v>4</v>
      </c>
      <c r="V36" s="49"/>
      <c r="W36" s="49"/>
      <c r="X36" s="49" t="s">
        <v>275</v>
      </c>
      <c r="Y36" s="417" t="s">
        <v>294</v>
      </c>
    </row>
    <row r="37" spans="1:25" s="388" customFormat="1" ht="33.75" customHeight="1" x14ac:dyDescent="0.2">
      <c r="A37" s="378">
        <v>20</v>
      </c>
      <c r="B37" s="379" t="s">
        <v>5</v>
      </c>
      <c r="C37" s="380" t="s">
        <v>165</v>
      </c>
      <c r="D37" s="381" t="s">
        <v>54</v>
      </c>
      <c r="E37" s="382" t="s">
        <v>54</v>
      </c>
      <c r="F37" s="383" t="s">
        <v>72</v>
      </c>
      <c r="G37" s="384" t="s">
        <v>204</v>
      </c>
      <c r="H37" s="384" t="s">
        <v>204</v>
      </c>
      <c r="I37" s="384"/>
      <c r="J37" s="385"/>
      <c r="K37" s="385"/>
      <c r="L37" s="385"/>
      <c r="M37" s="385"/>
      <c r="N37" s="385"/>
      <c r="O37" s="385"/>
      <c r="P37" s="385"/>
      <c r="Q37" s="385" t="s">
        <v>100</v>
      </c>
      <c r="R37" s="385"/>
      <c r="S37" s="400"/>
      <c r="T37" s="385" t="s">
        <v>100</v>
      </c>
      <c r="U37" s="385" t="s">
        <v>100</v>
      </c>
      <c r="V37" s="386"/>
      <c r="W37" s="386"/>
      <c r="X37" s="387"/>
      <c r="Y37" s="415"/>
    </row>
    <row r="38" spans="1:25" s="388" customFormat="1" ht="34.5" customHeight="1" x14ac:dyDescent="0.2">
      <c r="A38" s="378">
        <v>22</v>
      </c>
      <c r="B38" s="379" t="s">
        <v>5</v>
      </c>
      <c r="C38" s="380" t="s">
        <v>39</v>
      </c>
      <c r="D38" s="381" t="s">
        <v>64</v>
      </c>
      <c r="E38" s="382" t="s">
        <v>64</v>
      </c>
      <c r="F38" s="383" t="s">
        <v>262</v>
      </c>
      <c r="G38" s="384" t="s">
        <v>204</v>
      </c>
      <c r="H38" s="384" t="s">
        <v>204</v>
      </c>
      <c r="I38" s="384"/>
      <c r="J38" s="385"/>
      <c r="K38" s="385">
        <v>5</v>
      </c>
      <c r="L38" s="385">
        <v>5</v>
      </c>
      <c r="M38" s="385">
        <v>4</v>
      </c>
      <c r="N38" s="385"/>
      <c r="O38" s="385"/>
      <c r="P38" s="385"/>
      <c r="Q38" s="385">
        <v>4</v>
      </c>
      <c r="R38" s="385"/>
      <c r="S38" s="400"/>
      <c r="T38" s="385" t="s">
        <v>100</v>
      </c>
      <c r="U38" s="385" t="s">
        <v>100</v>
      </c>
      <c r="V38" s="386"/>
      <c r="W38" s="386"/>
      <c r="X38" s="387"/>
      <c r="Y38" s="415"/>
    </row>
    <row r="39" spans="1:25" s="388" customFormat="1" ht="33.75" customHeight="1" x14ac:dyDescent="0.2">
      <c r="A39" s="378">
        <v>21</v>
      </c>
      <c r="B39" s="379" t="s">
        <v>4</v>
      </c>
      <c r="C39" s="380" t="s">
        <v>166</v>
      </c>
      <c r="D39" s="381" t="s">
        <v>54</v>
      </c>
      <c r="E39" s="382" t="s">
        <v>54</v>
      </c>
      <c r="F39" s="383" t="s">
        <v>72</v>
      </c>
      <c r="G39" s="384" t="s">
        <v>204</v>
      </c>
      <c r="H39" s="384" t="s">
        <v>204</v>
      </c>
      <c r="I39" s="384"/>
      <c r="J39" s="385"/>
      <c r="K39" s="385">
        <v>5</v>
      </c>
      <c r="L39" s="385">
        <v>5</v>
      </c>
      <c r="M39" s="385">
        <v>5</v>
      </c>
      <c r="N39" s="385"/>
      <c r="O39" s="385"/>
      <c r="P39" s="385"/>
      <c r="Q39" s="385">
        <v>5</v>
      </c>
      <c r="R39" s="385"/>
      <c r="S39" s="400"/>
      <c r="T39" s="385" t="s">
        <v>100</v>
      </c>
      <c r="U39" s="385" t="s">
        <v>100</v>
      </c>
      <c r="V39" s="386"/>
      <c r="W39" s="386"/>
      <c r="X39" s="387"/>
      <c r="Y39" s="415"/>
    </row>
    <row r="40" spans="1:25" s="389" customFormat="1" ht="47.25" customHeight="1" x14ac:dyDescent="0.2">
      <c r="A40" s="378">
        <v>23</v>
      </c>
      <c r="B40" s="379" t="s">
        <v>9</v>
      </c>
      <c r="C40" s="380" t="s">
        <v>260</v>
      </c>
      <c r="D40" s="381" t="s">
        <v>54</v>
      </c>
      <c r="E40" s="382" t="s">
        <v>54</v>
      </c>
      <c r="F40" s="383" t="s">
        <v>263</v>
      </c>
      <c r="G40" s="384" t="s">
        <v>204</v>
      </c>
      <c r="H40" s="384" t="s">
        <v>204</v>
      </c>
      <c r="I40" s="384"/>
      <c r="J40" s="385"/>
      <c r="K40" s="385">
        <v>5</v>
      </c>
      <c r="L40" s="385">
        <v>5</v>
      </c>
      <c r="M40" s="385">
        <v>5</v>
      </c>
      <c r="N40" s="385"/>
      <c r="O40" s="385"/>
      <c r="P40" s="385"/>
      <c r="Q40" s="385">
        <v>3</v>
      </c>
      <c r="R40" s="385"/>
      <c r="S40" s="400"/>
      <c r="T40" s="385" t="s">
        <v>100</v>
      </c>
      <c r="U40" s="385" t="s">
        <v>100</v>
      </c>
      <c r="V40" s="386"/>
      <c r="W40" s="386"/>
      <c r="X40" s="387"/>
      <c r="Y40" s="416"/>
    </row>
    <row r="41" spans="1:25" s="389" customFormat="1" ht="48.75" customHeight="1" x14ac:dyDescent="0.2">
      <c r="A41" s="378">
        <v>24</v>
      </c>
      <c r="B41" s="379" t="s">
        <v>10</v>
      </c>
      <c r="C41" s="383" t="s">
        <v>261</v>
      </c>
      <c r="D41" s="381" t="s">
        <v>54</v>
      </c>
      <c r="E41" s="382" t="s">
        <v>54</v>
      </c>
      <c r="F41" s="383" t="s">
        <v>264</v>
      </c>
      <c r="G41" s="384" t="s">
        <v>204</v>
      </c>
      <c r="H41" s="384" t="s">
        <v>204</v>
      </c>
      <c r="I41" s="384"/>
      <c r="J41" s="385"/>
      <c r="K41" s="385"/>
      <c r="L41" s="385"/>
      <c r="M41" s="385" t="s">
        <v>100</v>
      </c>
      <c r="N41" s="385"/>
      <c r="O41" s="385"/>
      <c r="P41" s="385"/>
      <c r="Q41" s="385" t="s">
        <v>100</v>
      </c>
      <c r="R41" s="385"/>
      <c r="S41" s="400"/>
      <c r="T41" s="385" t="s">
        <v>100</v>
      </c>
      <c r="U41" s="385" t="s">
        <v>100</v>
      </c>
      <c r="V41" s="386"/>
      <c r="W41" s="386"/>
      <c r="X41" s="387"/>
      <c r="Y41" s="416"/>
    </row>
    <row r="42" spans="1:25" ht="31.5" customHeight="1" x14ac:dyDescent="0.35">
      <c r="G42" s="259"/>
      <c r="H42" s="260"/>
      <c r="I42" s="260"/>
    </row>
    <row r="51" spans="2:29" s="18" customFormat="1" x14ac:dyDescent="0.2">
      <c r="B51" s="9"/>
      <c r="C51" s="250"/>
      <c r="D51" s="250"/>
      <c r="E51" s="250"/>
      <c r="F51" s="250"/>
      <c r="G51" s="224"/>
      <c r="H51" s="224"/>
      <c r="I51" s="224"/>
      <c r="O51" s="205"/>
      <c r="R51" s="391"/>
      <c r="U51"/>
      <c r="V51" s="250"/>
      <c r="W51" s="397"/>
      <c r="X51"/>
      <c r="Y51" s="408"/>
      <c r="Z51"/>
      <c r="AA51"/>
      <c r="AB51"/>
      <c r="AC51"/>
    </row>
    <row r="53" spans="2:29" s="18" customFormat="1" x14ac:dyDescent="0.2">
      <c r="B53" s="9"/>
      <c r="C53" s="250"/>
      <c r="D53" s="250"/>
      <c r="E53" s="250"/>
      <c r="F53" s="250"/>
      <c r="G53" s="224"/>
      <c r="H53" s="224"/>
      <c r="I53" s="224"/>
      <c r="O53" s="205"/>
      <c r="R53" s="391"/>
      <c r="U53"/>
      <c r="V53" s="250"/>
      <c r="W53" s="397"/>
      <c r="X53"/>
      <c r="Y53" s="408"/>
      <c r="Z53"/>
      <c r="AA53"/>
      <c r="AB53"/>
      <c r="AC53"/>
    </row>
  </sheetData>
  <autoFilter ref="A6:X31" xr:uid="{00000000-0009-0000-0000-000000000000}"/>
  <mergeCells count="2">
    <mergeCell ref="D1:E1"/>
    <mergeCell ref="D5:E5"/>
  </mergeCells>
  <pageMargins left="0.45" right="0.45" top="0.5" bottom="0.5" header="0.05" footer="0.05"/>
  <pageSetup paperSize="17" scale="6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BF052-F588-4CBD-8CFD-D3175E69211E}">
  <sheetPr>
    <pageSetUpPr fitToPage="1"/>
  </sheetPr>
  <dimension ref="A1:AA66"/>
  <sheetViews>
    <sheetView zoomScale="85" zoomScaleNormal="85" workbookViewId="0">
      <selection activeCell="F21" sqref="F21"/>
    </sheetView>
  </sheetViews>
  <sheetFormatPr defaultRowHeight="12.75" x14ac:dyDescent="0.2"/>
  <cols>
    <col min="1" max="1" width="7" style="18" customWidth="1"/>
    <col min="2" max="2" width="17.140625" style="9" customWidth="1"/>
    <col min="3" max="3" width="46.28515625" style="138" customWidth="1"/>
    <col min="4" max="4" width="16" style="138" customWidth="1"/>
    <col min="5" max="5" width="11" style="138" customWidth="1"/>
    <col min="6" max="6" width="61" style="138" customWidth="1"/>
    <col min="7" max="7" width="25.85546875" style="224" customWidth="1"/>
    <col min="8" max="8" width="21.7109375" style="224" customWidth="1"/>
    <col min="9" max="9" width="15.140625" style="18" customWidth="1"/>
    <col min="10" max="10" width="8.7109375" style="18" customWidth="1"/>
    <col min="11" max="11" width="7.5703125" style="18" customWidth="1"/>
    <col min="12" max="13" width="7.85546875" style="18" customWidth="1"/>
    <col min="14" max="14" width="10.28515625" style="205"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138" customWidth="1"/>
    <col min="22" max="22" width="73.140625" customWidth="1"/>
    <col min="23" max="23" width="69.42578125" style="4" customWidth="1"/>
  </cols>
  <sheetData>
    <row r="1" spans="1:23" ht="20.25" x14ac:dyDescent="0.3">
      <c r="A1" s="17" t="s">
        <v>116</v>
      </c>
      <c r="C1" s="54"/>
      <c r="D1" s="419" t="s">
        <v>138</v>
      </c>
      <c r="E1" s="420"/>
      <c r="F1" s="239">
        <v>44804</v>
      </c>
      <c r="G1" s="222"/>
      <c r="H1" s="222"/>
    </row>
    <row r="2" spans="1:23" ht="20.25" x14ac:dyDescent="0.3">
      <c r="A2" s="17"/>
      <c r="C2" s="54"/>
      <c r="E2" s="137"/>
      <c r="F2" s="222"/>
      <c r="G2" s="222"/>
      <c r="H2" s="18"/>
      <c r="M2" s="205"/>
      <c r="N2" s="18"/>
      <c r="P2" s="24"/>
      <c r="Q2" s="18"/>
      <c r="S2"/>
      <c r="T2" s="138"/>
      <c r="U2"/>
      <c r="V2" s="4"/>
      <c r="W2"/>
    </row>
    <row r="3" spans="1:23" ht="21.75" customHeight="1" x14ac:dyDescent="0.3">
      <c r="A3" s="17"/>
      <c r="C3" s="426" t="s">
        <v>221</v>
      </c>
      <c r="D3" s="426"/>
      <c r="E3" s="237" t="s">
        <v>220</v>
      </c>
      <c r="F3" s="274"/>
      <c r="K3" s="205"/>
      <c r="N3" s="24"/>
      <c r="Q3"/>
      <c r="R3" s="246"/>
      <c r="S3"/>
      <c r="T3" s="4"/>
      <c r="U3"/>
      <c r="W3"/>
    </row>
    <row r="4" spans="1:23" ht="38.25" customHeight="1" x14ac:dyDescent="0.3">
      <c r="A4" s="17"/>
      <c r="C4" s="368" t="s">
        <v>250</v>
      </c>
      <c r="D4" s="366"/>
      <c r="E4" s="369"/>
      <c r="F4" s="370"/>
      <c r="K4" s="205"/>
      <c r="N4" s="24"/>
      <c r="Q4"/>
      <c r="R4" s="367"/>
      <c r="S4"/>
      <c r="T4" s="4"/>
      <c r="U4"/>
      <c r="W4"/>
    </row>
    <row r="5" spans="1:23" ht="18.75" customHeight="1" x14ac:dyDescent="0.25">
      <c r="C5" s="422" t="s">
        <v>249</v>
      </c>
      <c r="D5" s="422"/>
      <c r="E5" s="425"/>
      <c r="F5" s="425"/>
      <c r="G5" s="223"/>
      <c r="H5" s="4"/>
      <c r="I5" s="4"/>
      <c r="M5" s="205"/>
      <c r="N5" s="18"/>
      <c r="P5" s="24"/>
      <c r="Q5" s="18"/>
      <c r="S5"/>
      <c r="T5" s="138"/>
      <c r="U5"/>
      <c r="V5" s="4"/>
      <c r="W5"/>
    </row>
    <row r="6" spans="1:23" ht="21.75" customHeight="1" x14ac:dyDescent="0.25">
      <c r="C6" s="427" t="s">
        <v>223</v>
      </c>
      <c r="D6" s="428"/>
      <c r="E6" s="364"/>
      <c r="F6" s="273"/>
      <c r="H6" s="18"/>
      <c r="M6" s="205"/>
      <c r="N6" s="18"/>
      <c r="P6" s="24"/>
      <c r="Q6" s="18"/>
      <c r="S6"/>
      <c r="T6" s="138"/>
      <c r="U6"/>
      <c r="V6" s="4"/>
      <c r="W6"/>
    </row>
    <row r="7" spans="1:23" ht="21.75" customHeight="1" x14ac:dyDescent="0.25">
      <c r="C7" s="257" t="s">
        <v>222</v>
      </c>
      <c r="D7" s="256"/>
      <c r="E7" s="364"/>
      <c r="F7" s="273"/>
      <c r="H7" s="258"/>
      <c r="M7" s="205"/>
      <c r="N7" s="18"/>
      <c r="P7" s="24"/>
      <c r="Q7" s="18"/>
      <c r="S7"/>
      <c r="T7" s="250"/>
      <c r="U7"/>
      <c r="V7" s="4"/>
      <c r="W7"/>
    </row>
    <row r="8" spans="1:23" ht="21.75" customHeight="1" x14ac:dyDescent="0.25">
      <c r="C8" s="257" t="s">
        <v>224</v>
      </c>
      <c r="D8" s="256"/>
      <c r="E8" s="364"/>
      <c r="F8" s="272"/>
      <c r="G8" s="272"/>
      <c r="H8" s="365"/>
      <c r="M8" s="205"/>
      <c r="N8" s="18"/>
      <c r="P8" s="24"/>
      <c r="Q8" s="18"/>
      <c r="S8"/>
      <c r="T8" s="250"/>
      <c r="U8"/>
      <c r="V8" s="4"/>
      <c r="W8"/>
    </row>
    <row r="9" spans="1:23" ht="21.75" customHeight="1" x14ac:dyDescent="0.25">
      <c r="C9" s="423" t="s">
        <v>245</v>
      </c>
      <c r="D9" s="424"/>
      <c r="E9" s="364"/>
      <c r="F9" s="273"/>
      <c r="G9" s="272"/>
      <c r="H9" s="18"/>
      <c r="M9" s="205"/>
      <c r="N9" s="18"/>
      <c r="P9" s="24"/>
      <c r="Q9" s="18"/>
      <c r="S9"/>
      <c r="T9" s="250"/>
      <c r="U9"/>
      <c r="V9" s="4"/>
      <c r="W9"/>
    </row>
    <row r="10" spans="1:23" ht="15" x14ac:dyDescent="0.25">
      <c r="C10" s="80"/>
      <c r="D10" s="421"/>
      <c r="E10" s="421"/>
    </row>
    <row r="11" spans="1:23" s="101" customFormat="1" ht="96.75" customHeight="1" x14ac:dyDescent="0.2">
      <c r="A11" s="97" t="s">
        <v>13</v>
      </c>
      <c r="B11" s="98" t="s">
        <v>1</v>
      </c>
      <c r="C11" s="98" t="s">
        <v>43</v>
      </c>
      <c r="D11" s="98" t="s">
        <v>52</v>
      </c>
      <c r="E11" s="98" t="s">
        <v>48</v>
      </c>
      <c r="F11" s="98" t="s">
        <v>113</v>
      </c>
      <c r="G11" s="225" t="s">
        <v>237</v>
      </c>
      <c r="H11" s="225" t="s">
        <v>228</v>
      </c>
      <c r="I11" s="128" t="s">
        <v>14</v>
      </c>
      <c r="J11" s="127" t="s">
        <v>15</v>
      </c>
      <c r="K11" s="127" t="s">
        <v>16</v>
      </c>
      <c r="L11" s="127" t="s">
        <v>17</v>
      </c>
      <c r="M11" s="127" t="s">
        <v>18</v>
      </c>
      <c r="N11" s="206" t="s">
        <v>19</v>
      </c>
      <c r="O11" s="127" t="s">
        <v>20</v>
      </c>
      <c r="P11" s="127" t="s">
        <v>21</v>
      </c>
      <c r="Q11" s="127" t="s">
        <v>22</v>
      </c>
      <c r="R11" s="127" t="s">
        <v>23</v>
      </c>
      <c r="S11" s="127" t="s">
        <v>24</v>
      </c>
      <c r="T11" s="127" t="s">
        <v>25</v>
      </c>
      <c r="U11" s="129" t="s">
        <v>114</v>
      </c>
      <c r="V11" s="208" t="s">
        <v>30</v>
      </c>
      <c r="W11" s="210" t="s">
        <v>203</v>
      </c>
    </row>
    <row r="12" spans="1:23" ht="15.75" x14ac:dyDescent="0.25">
      <c r="A12" s="40"/>
      <c r="B12" s="76" t="s">
        <v>6</v>
      </c>
      <c r="C12" s="77"/>
      <c r="D12" s="77"/>
      <c r="E12" s="77"/>
      <c r="F12" s="77"/>
      <c r="G12" s="77"/>
      <c r="H12" s="77"/>
      <c r="I12" s="77"/>
      <c r="J12" s="77"/>
      <c r="K12" s="77"/>
      <c r="L12" s="77"/>
      <c r="M12" s="77"/>
      <c r="N12" s="197"/>
      <c r="O12" s="77"/>
      <c r="P12" s="77"/>
      <c r="Q12" s="77"/>
      <c r="R12" s="77"/>
      <c r="S12" s="77"/>
      <c r="T12" s="77"/>
      <c r="U12" s="77"/>
    </row>
    <row r="13" spans="1:23" s="38" customFormat="1" ht="34.5" customHeight="1" x14ac:dyDescent="0.25">
      <c r="A13" s="65">
        <v>1</v>
      </c>
      <c r="B13" s="41" t="s">
        <v>6</v>
      </c>
      <c r="C13" s="46"/>
      <c r="D13" s="46"/>
      <c r="E13" s="56"/>
      <c r="F13" s="42" t="s">
        <v>69</v>
      </c>
      <c r="G13" s="226">
        <v>73530</v>
      </c>
      <c r="H13" s="226">
        <v>72933</v>
      </c>
      <c r="I13" s="43" t="s">
        <v>27</v>
      </c>
      <c r="J13" s="43"/>
      <c r="K13" s="43"/>
      <c r="L13" s="43"/>
      <c r="M13" s="43"/>
      <c r="N13" s="198"/>
      <c r="O13" s="43"/>
      <c r="P13" s="44"/>
      <c r="Q13" s="45"/>
      <c r="R13" s="44"/>
      <c r="S13" s="44"/>
      <c r="T13" s="41"/>
      <c r="U13" s="169" t="s">
        <v>28</v>
      </c>
      <c r="W13" s="39"/>
    </row>
    <row r="14" spans="1:23" s="38" customFormat="1" ht="15.75" x14ac:dyDescent="0.25">
      <c r="A14" s="58"/>
      <c r="B14" s="78" t="s">
        <v>68</v>
      </c>
      <c r="C14" s="79"/>
      <c r="D14" s="79"/>
      <c r="E14" s="79"/>
      <c r="F14" s="79"/>
      <c r="G14" s="79"/>
      <c r="H14" s="79"/>
      <c r="I14" s="79"/>
      <c r="J14" s="79"/>
      <c r="K14" s="79"/>
      <c r="L14" s="79"/>
      <c r="M14" s="79"/>
      <c r="N14" s="199"/>
      <c r="O14" s="79"/>
      <c r="P14" s="79"/>
      <c r="Q14" s="79"/>
      <c r="R14" s="79"/>
      <c r="S14" s="79"/>
      <c r="T14" s="79"/>
      <c r="U14" s="79"/>
      <c r="W14" s="39"/>
    </row>
    <row r="15" spans="1:23" s="38" customFormat="1" ht="15.75" x14ac:dyDescent="0.25">
      <c r="A15" s="65">
        <v>2</v>
      </c>
      <c r="B15" s="41" t="s">
        <v>29</v>
      </c>
      <c r="C15" s="46"/>
      <c r="D15" s="46"/>
      <c r="E15" s="56"/>
      <c r="F15" s="42" t="s">
        <v>134</v>
      </c>
      <c r="G15" s="227" t="s">
        <v>204</v>
      </c>
      <c r="H15" s="227" t="s">
        <v>204</v>
      </c>
      <c r="I15" s="43" t="s">
        <v>27</v>
      </c>
      <c r="J15" s="43"/>
      <c r="K15" s="43"/>
      <c r="L15" s="43"/>
      <c r="M15" s="43"/>
      <c r="N15" s="198"/>
      <c r="O15" s="43"/>
      <c r="P15" s="44"/>
      <c r="Q15" s="45"/>
      <c r="R15" s="44"/>
      <c r="S15" s="44"/>
      <c r="T15" s="41"/>
      <c r="U15" s="169" t="s">
        <v>28</v>
      </c>
      <c r="W15" s="39"/>
    </row>
    <row r="16" spans="1:23" ht="6.75" customHeight="1" x14ac:dyDescent="0.2">
      <c r="A16" s="47"/>
      <c r="B16" s="48"/>
      <c r="C16" s="49"/>
      <c r="D16" s="49"/>
      <c r="E16" s="57"/>
      <c r="F16" s="49"/>
      <c r="G16" s="122"/>
      <c r="H16" s="122"/>
      <c r="I16" s="51"/>
      <c r="J16" s="51"/>
      <c r="K16" s="51"/>
      <c r="L16" s="51"/>
      <c r="M16" s="51"/>
      <c r="N16" s="200"/>
      <c r="O16" s="51"/>
      <c r="P16" s="51"/>
      <c r="Q16" s="52"/>
      <c r="R16" s="51"/>
      <c r="S16" s="51"/>
      <c r="T16" s="48"/>
      <c r="U16" s="122"/>
    </row>
    <row r="17" spans="1:23" ht="15.6" customHeight="1" x14ac:dyDescent="0.25">
      <c r="A17" s="53"/>
      <c r="B17" s="75" t="s">
        <v>26</v>
      </c>
      <c r="C17" s="75"/>
      <c r="D17" s="75"/>
      <c r="E17" s="75"/>
      <c r="F17" s="75"/>
      <c r="G17" s="75"/>
      <c r="H17" s="75"/>
      <c r="I17" s="75"/>
      <c r="J17" s="75"/>
      <c r="K17" s="75"/>
      <c r="L17" s="75"/>
      <c r="M17" s="75"/>
      <c r="N17" s="201"/>
      <c r="O17" s="75"/>
      <c r="P17" s="75"/>
      <c r="Q17" s="75"/>
      <c r="R17" s="75"/>
      <c r="S17" s="75"/>
      <c r="T17" s="75"/>
      <c r="U17" s="75"/>
    </row>
    <row r="18" spans="1:23" s="27" customFormat="1" ht="60" customHeight="1" x14ac:dyDescent="0.25">
      <c r="A18" s="139"/>
      <c r="B18" s="140"/>
      <c r="C18" s="141" t="s">
        <v>208</v>
      </c>
      <c r="D18" s="140"/>
      <c r="E18" s="140"/>
      <c r="F18" s="141" t="s">
        <v>155</v>
      </c>
      <c r="G18" s="228">
        <v>5095</v>
      </c>
      <c r="H18" s="275">
        <v>6043.0630000000001</v>
      </c>
      <c r="I18" s="140"/>
      <c r="J18" s="140"/>
      <c r="K18" s="140"/>
      <c r="L18" s="140"/>
      <c r="M18" s="140"/>
      <c r="N18" s="202"/>
      <c r="O18" s="140"/>
      <c r="P18" s="140"/>
      <c r="Q18" s="186"/>
      <c r="R18" s="140"/>
      <c r="S18" s="140"/>
      <c r="T18" s="140"/>
      <c r="U18" s="140"/>
      <c r="V18" s="186"/>
      <c r="W18" s="26"/>
    </row>
    <row r="19" spans="1:23" s="38" customFormat="1" ht="18" x14ac:dyDescent="0.2">
      <c r="A19" s="65">
        <v>3</v>
      </c>
      <c r="B19" s="64" t="s">
        <v>2</v>
      </c>
      <c r="C19" s="81" t="s">
        <v>35</v>
      </c>
      <c r="D19" s="85" t="s">
        <v>120</v>
      </c>
      <c r="E19" s="86">
        <v>123452</v>
      </c>
      <c r="F19" s="81" t="s">
        <v>238</v>
      </c>
      <c r="G19" s="232">
        <v>200</v>
      </c>
      <c r="H19" s="232">
        <v>20</v>
      </c>
      <c r="I19" s="196" t="s">
        <v>27</v>
      </c>
      <c r="J19" s="173"/>
      <c r="K19" s="173"/>
      <c r="L19" s="173"/>
      <c r="M19" s="173"/>
      <c r="N19" s="196"/>
      <c r="O19" s="173"/>
      <c r="P19" s="173"/>
      <c r="Q19" s="187"/>
      <c r="R19" s="176"/>
      <c r="S19" s="173"/>
      <c r="T19" s="173"/>
      <c r="U19" s="209"/>
      <c r="V19" s="192"/>
      <c r="W19" s="194"/>
    </row>
    <row r="20" spans="1:23" s="38" customFormat="1" ht="45" x14ac:dyDescent="0.2">
      <c r="A20" s="65">
        <v>4</v>
      </c>
      <c r="B20" s="67" t="s">
        <v>5</v>
      </c>
      <c r="C20" s="81" t="s">
        <v>58</v>
      </c>
      <c r="D20" s="85" t="s">
        <v>59</v>
      </c>
      <c r="E20" s="86">
        <v>156117</v>
      </c>
      <c r="F20" s="81" t="s">
        <v>181</v>
      </c>
      <c r="G20" s="232">
        <v>1200</v>
      </c>
      <c r="H20" s="232">
        <v>1166.336</v>
      </c>
      <c r="I20" s="196" t="s">
        <v>94</v>
      </c>
      <c r="J20" s="173"/>
      <c r="K20" s="173"/>
      <c r="L20" s="173"/>
      <c r="M20" s="173"/>
      <c r="N20" s="196"/>
      <c r="O20" s="173"/>
      <c r="P20" s="173"/>
      <c r="Q20" s="187"/>
      <c r="R20" s="176"/>
      <c r="S20" s="173"/>
      <c r="T20" s="173"/>
      <c r="U20" s="209"/>
      <c r="V20" s="284"/>
      <c r="W20" s="185"/>
    </row>
    <row r="21" spans="1:23" s="38" customFormat="1" ht="35.25" customHeight="1" x14ac:dyDescent="0.2">
      <c r="A21" s="172"/>
      <c r="B21" s="266" t="s">
        <v>5</v>
      </c>
      <c r="C21" s="267" t="s">
        <v>49</v>
      </c>
      <c r="D21" s="268" t="s">
        <v>102</v>
      </c>
      <c r="E21" s="269">
        <v>469690</v>
      </c>
      <c r="F21" s="270" t="s">
        <v>239</v>
      </c>
      <c r="G21" s="276">
        <v>0</v>
      </c>
      <c r="H21" s="276">
        <v>1.635</v>
      </c>
      <c r="I21" s="204" t="s">
        <v>27</v>
      </c>
      <c r="J21" s="164"/>
      <c r="K21" s="174"/>
      <c r="L21" s="164"/>
      <c r="M21" s="164"/>
      <c r="N21" s="204"/>
      <c r="O21" s="164"/>
      <c r="P21" s="164"/>
      <c r="Q21" s="164"/>
      <c r="R21" s="165"/>
      <c r="S21" s="164"/>
      <c r="T21" s="164"/>
      <c r="U21" s="166"/>
      <c r="V21" s="193"/>
      <c r="W21" s="39"/>
    </row>
    <row r="22" spans="1:23" s="38" customFormat="1" ht="35.25" customHeight="1" x14ac:dyDescent="0.2">
      <c r="A22" s="172"/>
      <c r="B22" s="266" t="s">
        <v>5</v>
      </c>
      <c r="C22" s="81" t="s">
        <v>162</v>
      </c>
      <c r="D22" s="268" t="s">
        <v>54</v>
      </c>
      <c r="E22" s="86">
        <v>395290</v>
      </c>
      <c r="F22" s="81" t="s">
        <v>291</v>
      </c>
      <c r="G22" s="276">
        <v>0</v>
      </c>
      <c r="H22" s="276">
        <v>10</v>
      </c>
      <c r="I22" s="204" t="s">
        <v>94</v>
      </c>
      <c r="J22" s="164"/>
      <c r="K22" s="174"/>
      <c r="L22" s="164"/>
      <c r="M22" s="164"/>
      <c r="N22" s="204"/>
      <c r="O22" s="164"/>
      <c r="P22" s="164"/>
      <c r="Q22" s="164"/>
      <c r="R22" s="165"/>
      <c r="S22" s="164"/>
      <c r="T22" s="164"/>
      <c r="U22" s="166"/>
      <c r="V22" s="193"/>
      <c r="W22" s="39"/>
    </row>
    <row r="23" spans="1:23" s="38" customFormat="1" ht="30" x14ac:dyDescent="0.2">
      <c r="A23" s="65">
        <v>5</v>
      </c>
      <c r="B23" s="66" t="s">
        <v>5</v>
      </c>
      <c r="C23" s="81" t="s">
        <v>295</v>
      </c>
      <c r="D23" s="85" t="s">
        <v>54</v>
      </c>
      <c r="E23" s="86">
        <v>395290</v>
      </c>
      <c r="F23" s="81" t="s">
        <v>292</v>
      </c>
      <c r="G23" s="232">
        <v>100</v>
      </c>
      <c r="H23" s="232">
        <v>0</v>
      </c>
      <c r="I23" s="196" t="s">
        <v>94</v>
      </c>
      <c r="J23" s="173"/>
      <c r="K23" s="173"/>
      <c r="L23" s="173"/>
      <c r="M23" s="173"/>
      <c r="N23" s="196"/>
      <c r="O23" s="173"/>
      <c r="P23" s="173"/>
      <c r="Q23" s="187"/>
      <c r="R23" s="176"/>
      <c r="S23" s="173"/>
      <c r="T23" s="173"/>
      <c r="U23" s="209"/>
      <c r="V23" s="192"/>
      <c r="W23" s="194"/>
    </row>
    <row r="24" spans="1:23" s="38" customFormat="1" ht="30" customHeight="1" x14ac:dyDescent="0.2">
      <c r="A24" s="65"/>
      <c r="B24" s="66" t="s">
        <v>5</v>
      </c>
      <c r="C24" s="81" t="s">
        <v>252</v>
      </c>
      <c r="D24" s="85" t="s">
        <v>234</v>
      </c>
      <c r="E24" s="86">
        <v>152054</v>
      </c>
      <c r="F24" s="81" t="s">
        <v>253</v>
      </c>
      <c r="G24" s="230" t="s">
        <v>204</v>
      </c>
      <c r="H24" s="232">
        <v>10.52</v>
      </c>
      <c r="I24" s="196" t="s">
        <v>94</v>
      </c>
      <c r="J24" s="173"/>
      <c r="K24" s="173"/>
      <c r="L24" s="173"/>
      <c r="M24" s="173"/>
      <c r="N24" s="196"/>
      <c r="O24" s="173"/>
      <c r="P24" s="173"/>
      <c r="Q24" s="187"/>
      <c r="R24" s="176"/>
      <c r="S24" s="173"/>
      <c r="T24" s="173"/>
      <c r="U24" s="209"/>
      <c r="V24" s="192"/>
      <c r="W24" s="194"/>
    </row>
    <row r="25" spans="1:23" s="38" customFormat="1" ht="41.25" customHeight="1" x14ac:dyDescent="0.2">
      <c r="A25" s="65">
        <v>6</v>
      </c>
      <c r="B25" s="66" t="s">
        <v>40</v>
      </c>
      <c r="C25" s="83" t="s">
        <v>51</v>
      </c>
      <c r="D25" s="92" t="s">
        <v>60</v>
      </c>
      <c r="E25" s="89">
        <v>122645</v>
      </c>
      <c r="F25" s="81" t="s">
        <v>246</v>
      </c>
      <c r="G25" s="232">
        <v>475</v>
      </c>
      <c r="H25" s="232">
        <v>375</v>
      </c>
      <c r="I25" s="196" t="s">
        <v>27</v>
      </c>
      <c r="J25" s="173"/>
      <c r="K25" s="173"/>
      <c r="L25" s="173"/>
      <c r="M25" s="173"/>
      <c r="N25" s="196"/>
      <c r="O25" s="173"/>
      <c r="P25" s="173"/>
      <c r="Q25" s="187"/>
      <c r="R25" s="176"/>
      <c r="S25" s="173"/>
      <c r="T25" s="173"/>
      <c r="U25" s="209"/>
      <c r="V25" s="192"/>
      <c r="W25" s="194"/>
    </row>
    <row r="26" spans="1:23" s="38" customFormat="1" ht="35.25" customHeight="1" x14ac:dyDescent="0.2">
      <c r="A26" s="65">
        <v>7</v>
      </c>
      <c r="B26" s="66" t="s">
        <v>41</v>
      </c>
      <c r="C26" s="83" t="s">
        <v>163</v>
      </c>
      <c r="D26" s="85" t="s">
        <v>148</v>
      </c>
      <c r="E26" s="86" t="s">
        <v>54</v>
      </c>
      <c r="F26" s="81" t="s">
        <v>167</v>
      </c>
      <c r="G26" s="232">
        <v>50</v>
      </c>
      <c r="H26" s="232">
        <v>0</v>
      </c>
      <c r="I26" s="196" t="s">
        <v>94</v>
      </c>
      <c r="J26" s="173"/>
      <c r="K26" s="173"/>
      <c r="L26" s="173"/>
      <c r="M26" s="173"/>
      <c r="N26" s="196"/>
      <c r="O26" s="173"/>
      <c r="P26" s="173"/>
      <c r="Q26" s="187"/>
      <c r="R26" s="176"/>
      <c r="S26" s="173"/>
      <c r="T26" s="173"/>
      <c r="U26" s="209"/>
      <c r="V26" s="284"/>
      <c r="W26" s="184"/>
    </row>
    <row r="27" spans="1:23" s="38" customFormat="1" ht="37.5" customHeight="1" x14ac:dyDescent="0.2">
      <c r="A27" s="65">
        <v>8</v>
      </c>
      <c r="B27" s="67" t="s">
        <v>41</v>
      </c>
      <c r="C27" s="82" t="s">
        <v>247</v>
      </c>
      <c r="D27" s="85" t="s">
        <v>231</v>
      </c>
      <c r="E27" s="86">
        <v>376133</v>
      </c>
      <c r="F27" s="81" t="s">
        <v>172</v>
      </c>
      <c r="G27" s="232">
        <v>50</v>
      </c>
      <c r="H27" s="232">
        <v>0</v>
      </c>
      <c r="I27" s="196" t="s">
        <v>94</v>
      </c>
      <c r="J27" s="173"/>
      <c r="K27" s="173"/>
      <c r="L27" s="173"/>
      <c r="M27" s="173"/>
      <c r="N27" s="196"/>
      <c r="O27" s="173"/>
      <c r="P27" s="173"/>
      <c r="Q27" s="187"/>
      <c r="R27" s="176"/>
      <c r="S27" s="173"/>
      <c r="T27" s="173"/>
      <c r="U27" s="209"/>
      <c r="V27" s="192"/>
      <c r="W27" s="194"/>
    </row>
    <row r="28" spans="1:23" s="38" customFormat="1" ht="39" customHeight="1" x14ac:dyDescent="0.2">
      <c r="A28" s="65">
        <v>9</v>
      </c>
      <c r="B28" s="66" t="s">
        <v>4</v>
      </c>
      <c r="C28" s="84" t="s">
        <v>57</v>
      </c>
      <c r="D28" s="92" t="s">
        <v>148</v>
      </c>
      <c r="E28" s="89">
        <v>142630</v>
      </c>
      <c r="F28" s="81" t="s">
        <v>248</v>
      </c>
      <c r="G28" s="232">
        <v>150</v>
      </c>
      <c r="H28" s="232">
        <v>150</v>
      </c>
      <c r="I28" s="196" t="s">
        <v>94</v>
      </c>
      <c r="J28" s="173"/>
      <c r="K28" s="173"/>
      <c r="L28" s="173"/>
      <c r="M28" s="173"/>
      <c r="N28" s="196"/>
      <c r="O28" s="173"/>
      <c r="P28" s="173"/>
      <c r="Q28" s="187"/>
      <c r="R28" s="176"/>
      <c r="S28" s="173"/>
      <c r="T28" s="173"/>
      <c r="U28" s="209"/>
      <c r="V28" s="192"/>
      <c r="W28" s="194"/>
    </row>
    <row r="29" spans="1:23" s="38" customFormat="1" ht="30" x14ac:dyDescent="0.2">
      <c r="A29" s="65">
        <v>10</v>
      </c>
      <c r="B29" s="66" t="s">
        <v>3</v>
      </c>
      <c r="C29" s="84" t="s">
        <v>74</v>
      </c>
      <c r="D29" s="92" t="s">
        <v>63</v>
      </c>
      <c r="E29" s="89">
        <v>122434</v>
      </c>
      <c r="F29" s="81" t="s">
        <v>119</v>
      </c>
      <c r="G29" s="232">
        <v>150</v>
      </c>
      <c r="H29" s="232">
        <v>0</v>
      </c>
      <c r="I29" s="196" t="s">
        <v>94</v>
      </c>
      <c r="J29" s="173"/>
      <c r="K29" s="173"/>
      <c r="L29" s="173"/>
      <c r="M29" s="173"/>
      <c r="N29" s="196"/>
      <c r="O29" s="173"/>
      <c r="P29" s="173"/>
      <c r="Q29" s="187"/>
      <c r="R29" s="176"/>
      <c r="S29" s="173"/>
      <c r="T29" s="173"/>
      <c r="U29" s="209"/>
      <c r="V29" s="192"/>
      <c r="W29" s="194"/>
    </row>
    <row r="30" spans="1:23" s="38" customFormat="1" ht="30" x14ac:dyDescent="0.2">
      <c r="A30" s="65">
        <v>11</v>
      </c>
      <c r="B30" s="66" t="s">
        <v>5</v>
      </c>
      <c r="C30" s="84" t="s">
        <v>62</v>
      </c>
      <c r="D30" s="92" t="s">
        <v>121</v>
      </c>
      <c r="E30" s="89">
        <v>123591</v>
      </c>
      <c r="F30" s="81" t="s">
        <v>44</v>
      </c>
      <c r="G30" s="230">
        <v>350</v>
      </c>
      <c r="H30" s="230">
        <v>350</v>
      </c>
      <c r="I30" s="196" t="s">
        <v>27</v>
      </c>
      <c r="J30" s="173"/>
      <c r="K30" s="173"/>
      <c r="L30" s="173"/>
      <c r="M30" s="173"/>
      <c r="N30" s="196"/>
      <c r="O30" s="173"/>
      <c r="P30" s="173"/>
      <c r="Q30" s="187"/>
      <c r="R30" s="176"/>
      <c r="S30" s="173"/>
      <c r="T30" s="179"/>
      <c r="U30" s="196"/>
      <c r="V30" s="192"/>
      <c r="W30" s="194"/>
    </row>
    <row r="31" spans="1:23" s="38" customFormat="1" ht="32.25" customHeight="1" x14ac:dyDescent="0.2">
      <c r="A31" s="65">
        <v>12</v>
      </c>
      <c r="B31" s="67" t="s">
        <v>5</v>
      </c>
      <c r="C31" s="81" t="s">
        <v>37</v>
      </c>
      <c r="D31" s="85" t="s">
        <v>143</v>
      </c>
      <c r="E31" s="86">
        <v>328188</v>
      </c>
      <c r="F31" s="81" t="s">
        <v>176</v>
      </c>
      <c r="G31" s="232">
        <v>20</v>
      </c>
      <c r="H31" s="232">
        <v>20.748999999999999</v>
      </c>
      <c r="I31" s="196" t="s">
        <v>94</v>
      </c>
      <c r="J31" s="180"/>
      <c r="K31" s="173"/>
      <c r="L31" s="180"/>
      <c r="M31" s="180"/>
      <c r="N31" s="196"/>
      <c r="O31" s="180"/>
      <c r="P31" s="180"/>
      <c r="Q31" s="188"/>
      <c r="R31" s="181"/>
      <c r="S31" s="173"/>
      <c r="T31" s="180"/>
      <c r="U31" s="209"/>
      <c r="V31" s="192"/>
      <c r="W31" s="194"/>
    </row>
    <row r="32" spans="1:23" s="38" customFormat="1" ht="51" customHeight="1" x14ac:dyDescent="0.2">
      <c r="A32" s="65">
        <v>14</v>
      </c>
      <c r="B32" s="66" t="s">
        <v>11</v>
      </c>
      <c r="C32" s="84" t="s">
        <v>97</v>
      </c>
      <c r="D32" s="92" t="s">
        <v>143</v>
      </c>
      <c r="E32" s="89">
        <v>464428</v>
      </c>
      <c r="F32" s="81" t="s">
        <v>241</v>
      </c>
      <c r="G32" s="232">
        <v>20</v>
      </c>
      <c r="H32" s="232">
        <v>16.183</v>
      </c>
      <c r="I32" s="196" t="s">
        <v>27</v>
      </c>
      <c r="J32" s="173"/>
      <c r="K32" s="173"/>
      <c r="L32" s="173"/>
      <c r="M32" s="173"/>
      <c r="N32" s="196"/>
      <c r="O32" s="173"/>
      <c r="P32" s="173"/>
      <c r="Q32" s="187"/>
      <c r="R32" s="176"/>
      <c r="S32" s="173"/>
      <c r="T32" s="182"/>
      <c r="U32" s="209"/>
      <c r="V32" s="192"/>
      <c r="W32" s="194"/>
    </row>
    <row r="33" spans="1:23" s="38" customFormat="1" ht="51" customHeight="1" x14ac:dyDescent="0.2">
      <c r="A33" s="65"/>
      <c r="B33" s="66" t="s">
        <v>11</v>
      </c>
      <c r="C33" s="192" t="s">
        <v>254</v>
      </c>
      <c r="D33" s="92" t="s">
        <v>146</v>
      </c>
      <c r="E33" s="89">
        <v>479912</v>
      </c>
      <c r="F33" s="81" t="s">
        <v>255</v>
      </c>
      <c r="G33" s="230" t="s">
        <v>204</v>
      </c>
      <c r="H33" s="232">
        <v>12.75</v>
      </c>
      <c r="I33" s="196" t="s">
        <v>27</v>
      </c>
      <c r="J33" s="173"/>
      <c r="K33" s="173"/>
      <c r="L33" s="173"/>
      <c r="M33" s="173"/>
      <c r="N33" s="196"/>
      <c r="O33" s="173"/>
      <c r="P33" s="173"/>
      <c r="Q33" s="187"/>
      <c r="R33" s="176"/>
      <c r="S33" s="173"/>
      <c r="T33" s="182"/>
      <c r="U33" s="209"/>
      <c r="V33" s="192"/>
      <c r="W33" s="194"/>
    </row>
    <row r="34" spans="1:23" s="38" customFormat="1" ht="30" x14ac:dyDescent="0.2">
      <c r="A34" s="65">
        <v>15</v>
      </c>
      <c r="B34" s="64" t="s">
        <v>8</v>
      </c>
      <c r="C34" s="81" t="s">
        <v>78</v>
      </c>
      <c r="D34" s="92" t="s">
        <v>71</v>
      </c>
      <c r="E34" s="89">
        <v>334588</v>
      </c>
      <c r="F34" s="81" t="s">
        <v>177</v>
      </c>
      <c r="G34" s="232">
        <v>20</v>
      </c>
      <c r="H34" s="232">
        <v>85.454999999999998</v>
      </c>
      <c r="I34" s="196" t="s">
        <v>27</v>
      </c>
      <c r="J34" s="173"/>
      <c r="K34" s="173"/>
      <c r="L34" s="173"/>
      <c r="M34" s="173"/>
      <c r="N34" s="196"/>
      <c r="O34" s="173"/>
      <c r="P34" s="173"/>
      <c r="Q34" s="187"/>
      <c r="R34" s="176"/>
      <c r="S34" s="183"/>
      <c r="T34" s="183"/>
      <c r="U34" s="209"/>
      <c r="V34" s="192"/>
      <c r="W34" s="194"/>
    </row>
    <row r="35" spans="1:23" s="38" customFormat="1" ht="49.5" customHeight="1" x14ac:dyDescent="0.2">
      <c r="A35" s="65">
        <v>16</v>
      </c>
      <c r="B35" s="66" t="s">
        <v>9</v>
      </c>
      <c r="C35" s="84" t="s">
        <v>66</v>
      </c>
      <c r="D35" s="85" t="s">
        <v>144</v>
      </c>
      <c r="E35" s="86">
        <v>456609</v>
      </c>
      <c r="F35" s="81" t="s">
        <v>178</v>
      </c>
      <c r="G35" s="230" t="s">
        <v>204</v>
      </c>
      <c r="H35" s="230" t="s">
        <v>204</v>
      </c>
      <c r="I35" s="196" t="s">
        <v>94</v>
      </c>
      <c r="J35" s="173"/>
      <c r="K35" s="173"/>
      <c r="L35" s="173"/>
      <c r="M35" s="173"/>
      <c r="N35" s="196"/>
      <c r="O35" s="173"/>
      <c r="P35" s="173"/>
      <c r="Q35" s="187"/>
      <c r="R35" s="176"/>
      <c r="S35" s="173"/>
      <c r="T35" s="182"/>
      <c r="U35" s="209"/>
      <c r="V35" s="192"/>
      <c r="W35" s="184"/>
    </row>
    <row r="36" spans="1:23" s="38" customFormat="1" ht="48" customHeight="1" x14ac:dyDescent="0.2">
      <c r="A36" s="65">
        <v>17</v>
      </c>
      <c r="B36" s="66" t="s">
        <v>10</v>
      </c>
      <c r="C36" s="84" t="s">
        <v>157</v>
      </c>
      <c r="D36" s="85" t="s">
        <v>142</v>
      </c>
      <c r="E36" s="86" t="s">
        <v>140</v>
      </c>
      <c r="F36" s="81" t="s">
        <v>240</v>
      </c>
      <c r="G36" s="230">
        <v>2200</v>
      </c>
      <c r="H36" s="230">
        <f>3381.532+393.492</f>
        <v>3775.0240000000003</v>
      </c>
      <c r="I36" s="196" t="s">
        <v>27</v>
      </c>
      <c r="J36" s="173"/>
      <c r="K36" s="173"/>
      <c r="L36" s="173"/>
      <c r="M36" s="173"/>
      <c r="N36" s="196"/>
      <c r="O36" s="173"/>
      <c r="P36" s="173"/>
      <c r="Q36" s="187"/>
      <c r="R36" s="176"/>
      <c r="S36" s="173"/>
      <c r="T36" s="173"/>
      <c r="U36" s="196"/>
      <c r="V36" s="193"/>
      <c r="W36" s="191"/>
    </row>
    <row r="37" spans="1:23" ht="39.75" customHeight="1" x14ac:dyDescent="0.2">
      <c r="A37" s="65">
        <v>18</v>
      </c>
      <c r="B37" s="131" t="s">
        <v>10</v>
      </c>
      <c r="C37" s="132" t="s">
        <v>159</v>
      </c>
      <c r="D37" s="133"/>
      <c r="E37" s="134">
        <v>372529</v>
      </c>
      <c r="F37" s="132" t="s">
        <v>161</v>
      </c>
      <c r="G37" s="230">
        <v>60</v>
      </c>
      <c r="H37" s="230">
        <v>0</v>
      </c>
      <c r="I37" s="196" t="s">
        <v>94</v>
      </c>
      <c r="J37" s="173"/>
      <c r="K37" s="173"/>
      <c r="L37" s="173"/>
      <c r="M37" s="173"/>
      <c r="N37" s="196"/>
      <c r="O37" s="173"/>
      <c r="P37" s="173"/>
      <c r="Q37" s="187"/>
      <c r="R37" s="176"/>
      <c r="S37" s="173"/>
      <c r="T37" s="173"/>
      <c r="U37" s="209"/>
      <c r="V37" s="193"/>
      <c r="W37" s="190"/>
    </row>
    <row r="38" spans="1:23" s="38" customFormat="1" ht="34.9" customHeight="1" x14ac:dyDescent="0.2">
      <c r="A38" s="65">
        <v>19</v>
      </c>
      <c r="B38" s="67" t="s">
        <v>5</v>
      </c>
      <c r="C38" s="82" t="s">
        <v>82</v>
      </c>
      <c r="D38" s="85" t="s">
        <v>129</v>
      </c>
      <c r="E38" s="86">
        <v>151069</v>
      </c>
      <c r="F38" s="81" t="s">
        <v>147</v>
      </c>
      <c r="G38" s="230">
        <v>50</v>
      </c>
      <c r="H38" s="230">
        <v>17.713000000000001</v>
      </c>
      <c r="I38" s="196" t="s">
        <v>27</v>
      </c>
      <c r="J38" s="173"/>
      <c r="K38" s="173"/>
      <c r="L38" s="173"/>
      <c r="M38" s="173"/>
      <c r="N38" s="196"/>
      <c r="O38" s="173"/>
      <c r="P38" s="173"/>
      <c r="Q38" s="187"/>
      <c r="R38" s="176"/>
      <c r="S38" s="183"/>
      <c r="T38" s="183"/>
      <c r="U38" s="209"/>
      <c r="V38" s="193"/>
      <c r="W38" s="191"/>
    </row>
    <row r="39" spans="1:23" s="283" customFormat="1" ht="41.25" customHeight="1" x14ac:dyDescent="0.2">
      <c r="A39" s="277"/>
      <c r="B39" s="67" t="s">
        <v>10</v>
      </c>
      <c r="C39" s="81" t="s">
        <v>47</v>
      </c>
      <c r="D39" s="85" t="s">
        <v>143</v>
      </c>
      <c r="E39" s="86">
        <v>473224</v>
      </c>
      <c r="F39" s="81" t="s">
        <v>256</v>
      </c>
      <c r="G39" s="230" t="s">
        <v>204</v>
      </c>
      <c r="H39" s="230">
        <v>31.698</v>
      </c>
      <c r="I39" s="280" t="s">
        <v>27</v>
      </c>
      <c r="J39" s="278"/>
      <c r="K39" s="279"/>
      <c r="L39" s="278"/>
      <c r="M39" s="278"/>
      <c r="N39" s="280"/>
      <c r="O39" s="278"/>
      <c r="P39" s="278"/>
      <c r="Q39" s="278"/>
      <c r="R39" s="86"/>
      <c r="S39" s="278"/>
      <c r="T39" s="285"/>
      <c r="U39" s="278"/>
      <c r="V39" s="281"/>
      <c r="W39" s="282"/>
    </row>
    <row r="40" spans="1:23" s="38" customFormat="1" ht="33.75" customHeight="1" x14ac:dyDescent="0.2">
      <c r="A40" s="65">
        <v>20</v>
      </c>
      <c r="B40" s="66" t="s">
        <v>5</v>
      </c>
      <c r="C40" s="82" t="s">
        <v>165</v>
      </c>
      <c r="D40" s="85" t="s">
        <v>54</v>
      </c>
      <c r="E40" s="86" t="s">
        <v>54</v>
      </c>
      <c r="F40" s="81" t="s">
        <v>72</v>
      </c>
      <c r="G40" s="230" t="s">
        <v>204</v>
      </c>
      <c r="H40" s="230" t="s">
        <v>204</v>
      </c>
      <c r="I40" s="196" t="s">
        <v>94</v>
      </c>
      <c r="J40" s="173"/>
      <c r="K40" s="173"/>
      <c r="L40" s="173"/>
      <c r="M40" s="173"/>
      <c r="N40" s="196"/>
      <c r="O40" s="173"/>
      <c r="P40" s="173"/>
      <c r="Q40" s="187"/>
      <c r="R40" s="176"/>
      <c r="S40" s="173"/>
      <c r="T40" s="173"/>
      <c r="U40" s="209"/>
      <c r="V40" s="193"/>
      <c r="W40" s="55"/>
    </row>
    <row r="41" spans="1:23" s="38" customFormat="1" ht="33.75" customHeight="1" x14ac:dyDescent="0.2">
      <c r="A41" s="65">
        <v>21</v>
      </c>
      <c r="B41" s="66" t="s">
        <v>4</v>
      </c>
      <c r="C41" s="83" t="s">
        <v>166</v>
      </c>
      <c r="D41" s="92" t="s">
        <v>54</v>
      </c>
      <c r="E41" s="89" t="s">
        <v>54</v>
      </c>
      <c r="F41" s="81" t="s">
        <v>72</v>
      </c>
      <c r="G41" s="230" t="s">
        <v>204</v>
      </c>
      <c r="H41" s="230" t="s">
        <v>204</v>
      </c>
      <c r="I41" s="196" t="s">
        <v>94</v>
      </c>
      <c r="J41" s="173"/>
      <c r="K41" s="173"/>
      <c r="L41" s="173"/>
      <c r="M41" s="173"/>
      <c r="N41" s="196"/>
      <c r="O41" s="173"/>
      <c r="P41" s="173"/>
      <c r="Q41" s="187"/>
      <c r="R41" s="176"/>
      <c r="S41" s="173"/>
      <c r="T41" s="173"/>
      <c r="U41" s="209"/>
      <c r="V41" s="193"/>
      <c r="W41" s="55"/>
    </row>
    <row r="42" spans="1:23" s="38" customFormat="1" ht="34.5" customHeight="1" x14ac:dyDescent="0.2">
      <c r="A42" s="65">
        <v>22</v>
      </c>
      <c r="B42" s="66" t="s">
        <v>5</v>
      </c>
      <c r="C42" s="82" t="s">
        <v>39</v>
      </c>
      <c r="D42" s="85" t="s">
        <v>64</v>
      </c>
      <c r="E42" s="86" t="s">
        <v>64</v>
      </c>
      <c r="F42" s="81" t="s">
        <v>39</v>
      </c>
      <c r="G42" s="230" t="s">
        <v>204</v>
      </c>
      <c r="H42" s="230" t="s">
        <v>204</v>
      </c>
      <c r="I42" s="196" t="s">
        <v>94</v>
      </c>
      <c r="J42" s="173"/>
      <c r="K42" s="173"/>
      <c r="L42" s="173"/>
      <c r="M42" s="173"/>
      <c r="N42" s="196"/>
      <c r="O42" s="173"/>
      <c r="P42" s="173"/>
      <c r="Q42" s="187"/>
      <c r="R42" s="176"/>
      <c r="S42" s="173"/>
      <c r="T42" s="173"/>
      <c r="U42" s="209"/>
      <c r="V42" s="193"/>
      <c r="W42" s="55"/>
    </row>
    <row r="43" spans="1:23" ht="38.25" customHeight="1" x14ac:dyDescent="0.2">
      <c r="A43" s="65">
        <v>23</v>
      </c>
      <c r="B43" s="66" t="s">
        <v>9</v>
      </c>
      <c r="C43" s="83" t="s">
        <v>80</v>
      </c>
      <c r="D43" s="85" t="s">
        <v>54</v>
      </c>
      <c r="E43" s="86" t="s">
        <v>54</v>
      </c>
      <c r="F43" s="81" t="s">
        <v>84</v>
      </c>
      <c r="G43" s="230" t="s">
        <v>204</v>
      </c>
      <c r="H43" s="230" t="s">
        <v>204</v>
      </c>
      <c r="I43" s="196" t="s">
        <v>94</v>
      </c>
      <c r="J43" s="173"/>
      <c r="K43" s="173"/>
      <c r="L43" s="173"/>
      <c r="M43" s="173"/>
      <c r="N43" s="196"/>
      <c r="O43" s="173"/>
      <c r="P43" s="173"/>
      <c r="Q43" s="187"/>
      <c r="R43" s="176"/>
      <c r="S43" s="173"/>
      <c r="T43" s="173"/>
      <c r="U43" s="209"/>
      <c r="V43" s="193"/>
    </row>
    <row r="44" spans="1:23" ht="30" x14ac:dyDescent="0.2">
      <c r="A44" s="65">
        <v>24</v>
      </c>
      <c r="B44" s="66" t="s">
        <v>10</v>
      </c>
      <c r="C44" s="84" t="s">
        <v>89</v>
      </c>
      <c r="D44" s="85" t="s">
        <v>54</v>
      </c>
      <c r="E44" s="86" t="s">
        <v>54</v>
      </c>
      <c r="F44" s="81" t="s">
        <v>90</v>
      </c>
      <c r="G44" s="230" t="s">
        <v>204</v>
      </c>
      <c r="H44" s="230" t="s">
        <v>204</v>
      </c>
      <c r="I44" s="196" t="s">
        <v>94</v>
      </c>
      <c r="J44" s="173"/>
      <c r="K44" s="173"/>
      <c r="L44" s="173"/>
      <c r="M44" s="173"/>
      <c r="N44" s="196"/>
      <c r="O44" s="173"/>
      <c r="P44" s="173"/>
      <c r="Q44" s="187"/>
      <c r="R44" s="176"/>
      <c r="S44" s="173"/>
      <c r="T44" s="173"/>
      <c r="U44" s="209"/>
      <c r="V44" s="193"/>
    </row>
    <row r="45" spans="1:23" s="157" customFormat="1" ht="23.25" hidden="1" x14ac:dyDescent="0.2">
      <c r="A45" s="172"/>
      <c r="B45" s="159" t="s">
        <v>10</v>
      </c>
      <c r="C45" s="160" t="s">
        <v>46</v>
      </c>
      <c r="D45" s="161" t="s">
        <v>144</v>
      </c>
      <c r="E45" s="162">
        <v>368299</v>
      </c>
      <c r="F45" s="163" t="s">
        <v>125</v>
      </c>
      <c r="G45" s="230"/>
      <c r="H45" s="230"/>
      <c r="I45" s="152"/>
      <c r="J45" s="152"/>
      <c r="K45" s="174"/>
      <c r="L45" s="152"/>
      <c r="M45" s="152"/>
      <c r="N45" s="196"/>
      <c r="O45" s="152"/>
      <c r="P45" s="152"/>
      <c r="Q45" s="152"/>
      <c r="R45" s="153"/>
      <c r="S45" s="152"/>
      <c r="T45" s="154"/>
      <c r="U45" s="152"/>
      <c r="V45" s="155"/>
      <c r="W45" s="156"/>
    </row>
    <row r="46" spans="1:23" s="171" customFormat="1" ht="23.25" hidden="1" x14ac:dyDescent="0.2">
      <c r="A46" s="172"/>
      <c r="B46" s="151" t="s">
        <v>11</v>
      </c>
      <c r="C46" s="158" t="s">
        <v>83</v>
      </c>
      <c r="D46" s="144" t="s">
        <v>146</v>
      </c>
      <c r="E46" s="145">
        <v>479912</v>
      </c>
      <c r="F46" s="143" t="s">
        <v>170</v>
      </c>
      <c r="G46" s="229"/>
      <c r="H46" s="229"/>
      <c r="I46" s="146"/>
      <c r="J46" s="146"/>
      <c r="K46" s="175"/>
      <c r="L46" s="146"/>
      <c r="M46" s="146"/>
      <c r="N46" s="203"/>
      <c r="O46" s="146"/>
      <c r="P46" s="146"/>
      <c r="Q46" s="146"/>
      <c r="R46" s="145"/>
      <c r="S46" s="146"/>
      <c r="T46" s="146"/>
      <c r="U46" s="147"/>
      <c r="V46" s="148"/>
      <c r="W46" s="170"/>
    </row>
    <row r="47" spans="1:23" s="150" customFormat="1" ht="30" hidden="1" x14ac:dyDescent="0.25">
      <c r="A47" s="172"/>
      <c r="B47" s="142" t="s">
        <v>2</v>
      </c>
      <c r="C47" s="143" t="s">
        <v>36</v>
      </c>
      <c r="D47" s="144" t="s">
        <v>55</v>
      </c>
      <c r="E47" s="145">
        <v>399072</v>
      </c>
      <c r="F47" s="143" t="s">
        <v>156</v>
      </c>
      <c r="G47" s="231"/>
      <c r="H47" s="231"/>
      <c r="I47" s="146"/>
      <c r="J47" s="146"/>
      <c r="K47" s="175"/>
      <c r="L47" s="146"/>
      <c r="M47" s="146"/>
      <c r="N47" s="203"/>
      <c r="O47" s="146"/>
      <c r="P47" s="146"/>
      <c r="Q47" s="146"/>
      <c r="R47" s="145"/>
      <c r="S47" s="146"/>
      <c r="T47" s="146"/>
      <c r="U47" s="147"/>
      <c r="V47" s="148"/>
      <c r="W47" s="149"/>
    </row>
    <row r="48" spans="1:23" s="150" customFormat="1" ht="23.25" hidden="1" x14ac:dyDescent="0.2">
      <c r="A48" s="172"/>
      <c r="B48" s="151" t="s">
        <v>11</v>
      </c>
      <c r="C48" s="143" t="s">
        <v>76</v>
      </c>
      <c r="D48" s="144" t="s">
        <v>145</v>
      </c>
      <c r="E48" s="145">
        <v>398029</v>
      </c>
      <c r="F48" s="143" t="s">
        <v>124</v>
      </c>
      <c r="G48" s="229"/>
      <c r="H48" s="229"/>
      <c r="I48" s="146"/>
      <c r="J48" s="146"/>
      <c r="K48" s="175"/>
      <c r="L48" s="146"/>
      <c r="M48" s="146"/>
      <c r="N48" s="203"/>
      <c r="O48" s="146"/>
      <c r="P48" s="146"/>
      <c r="Q48" s="146"/>
      <c r="R48" s="145"/>
      <c r="S48" s="146"/>
      <c r="T48" s="146"/>
      <c r="U48" s="147"/>
      <c r="V48" s="148"/>
      <c r="W48" s="149"/>
    </row>
    <row r="49" spans="1:27" s="150" customFormat="1" ht="30" hidden="1" x14ac:dyDescent="0.2">
      <c r="A49" s="172"/>
      <c r="B49" s="151" t="s">
        <v>5</v>
      </c>
      <c r="C49" s="158" t="s">
        <v>67</v>
      </c>
      <c r="D49" s="144" t="s">
        <v>55</v>
      </c>
      <c r="E49" s="145">
        <v>152054</v>
      </c>
      <c r="F49" s="143" t="s">
        <v>131</v>
      </c>
      <c r="G49" s="229" t="s">
        <v>204</v>
      </c>
      <c r="H49" s="229" t="s">
        <v>204</v>
      </c>
      <c r="I49" s="146"/>
      <c r="J49" s="146"/>
      <c r="K49" s="146"/>
      <c r="L49" s="146"/>
      <c r="M49" s="146"/>
      <c r="N49" s="203"/>
      <c r="O49" s="146"/>
      <c r="P49" s="146"/>
      <c r="Q49" s="146"/>
      <c r="R49" s="145"/>
      <c r="S49" s="146"/>
      <c r="T49" s="146"/>
      <c r="U49" s="147"/>
      <c r="V49" s="148"/>
      <c r="W49" s="149"/>
    </row>
    <row r="50" spans="1:27" ht="37.5" customHeight="1" x14ac:dyDescent="0.25">
      <c r="A50" s="47"/>
      <c r="B50" s="251" t="s">
        <v>11</v>
      </c>
      <c r="C50" s="252" t="s">
        <v>214</v>
      </c>
      <c r="D50" s="253" t="s">
        <v>54</v>
      </c>
      <c r="E50" s="253" t="s">
        <v>54</v>
      </c>
      <c r="F50" s="254" t="s">
        <v>209</v>
      </c>
      <c r="G50" s="240"/>
      <c r="H50" s="240"/>
      <c r="I50" s="21"/>
      <c r="J50" s="21"/>
      <c r="K50" s="21"/>
      <c r="L50" s="21"/>
      <c r="M50" s="21"/>
      <c r="N50" s="241"/>
      <c r="O50" s="21"/>
      <c r="P50" s="21"/>
      <c r="Q50" s="242"/>
      <c r="R50" s="21"/>
      <c r="S50" s="21"/>
      <c r="T50" s="243"/>
      <c r="U50" s="3"/>
      <c r="V50" s="243"/>
    </row>
    <row r="51" spans="1:27" s="38" customFormat="1" ht="48.75" customHeight="1" x14ac:dyDescent="0.2">
      <c r="A51" s="47"/>
      <c r="B51" s="251" t="s">
        <v>3</v>
      </c>
      <c r="C51" s="254" t="s">
        <v>215</v>
      </c>
      <c r="D51" s="253" t="s">
        <v>54</v>
      </c>
      <c r="E51" s="253" t="s">
        <v>54</v>
      </c>
      <c r="F51" s="254" t="s">
        <v>210</v>
      </c>
      <c r="G51" s="122"/>
      <c r="H51" s="122"/>
      <c r="I51" s="47"/>
      <c r="J51" s="47"/>
      <c r="K51" s="47"/>
      <c r="L51" s="47"/>
      <c r="M51" s="47"/>
      <c r="N51" s="200"/>
      <c r="O51" s="47"/>
      <c r="P51" s="47"/>
      <c r="Q51" s="57"/>
      <c r="R51" s="47"/>
      <c r="S51" s="47"/>
      <c r="T51" s="245"/>
      <c r="U51" s="49"/>
      <c r="V51" s="245"/>
      <c r="W51" s="39"/>
    </row>
    <row r="52" spans="1:27" s="38" customFormat="1" ht="45" customHeight="1" x14ac:dyDescent="0.2">
      <c r="A52" s="47"/>
      <c r="B52" s="251" t="s">
        <v>42</v>
      </c>
      <c r="C52" s="255" t="s">
        <v>216</v>
      </c>
      <c r="D52" s="253" t="s">
        <v>54</v>
      </c>
      <c r="E52" s="253" t="s">
        <v>54</v>
      </c>
      <c r="F52" s="254" t="s">
        <v>211</v>
      </c>
      <c r="G52" s="244"/>
      <c r="H52" s="244"/>
      <c r="I52" s="47"/>
      <c r="J52" s="47"/>
      <c r="K52" s="47"/>
      <c r="L52" s="47"/>
      <c r="M52" s="47"/>
      <c r="N52" s="200"/>
      <c r="O52" s="47"/>
      <c r="P52" s="47"/>
      <c r="Q52" s="57"/>
      <c r="R52" s="47"/>
      <c r="S52" s="47"/>
      <c r="T52" s="245"/>
      <c r="U52" s="49"/>
      <c r="V52" s="245"/>
      <c r="W52" s="39"/>
    </row>
    <row r="53" spans="1:27" s="38" customFormat="1" ht="45" customHeight="1" x14ac:dyDescent="0.2">
      <c r="A53" s="47"/>
      <c r="B53" s="251" t="s">
        <v>212</v>
      </c>
      <c r="C53" s="255" t="s">
        <v>217</v>
      </c>
      <c r="D53" s="253" t="s">
        <v>54</v>
      </c>
      <c r="E53" s="253" t="s">
        <v>54</v>
      </c>
      <c r="F53" s="254" t="s">
        <v>213</v>
      </c>
      <c r="G53" s="244"/>
      <c r="H53" s="244"/>
      <c r="I53" s="47"/>
      <c r="J53" s="47"/>
      <c r="K53" s="47"/>
      <c r="L53" s="47"/>
      <c r="M53" s="47"/>
      <c r="N53" s="200"/>
      <c r="O53" s="47"/>
      <c r="P53" s="47"/>
      <c r="Q53" s="57"/>
      <c r="R53" s="47"/>
      <c r="S53" s="47"/>
      <c r="T53" s="245"/>
      <c r="U53" s="49"/>
      <c r="V53" s="245"/>
      <c r="W53" s="39"/>
    </row>
    <row r="54" spans="1:27" s="38" customFormat="1" ht="45" customHeight="1" x14ac:dyDescent="0.2">
      <c r="A54" s="47"/>
      <c r="B54" s="251" t="s">
        <v>11</v>
      </c>
      <c r="C54" s="255" t="s">
        <v>218</v>
      </c>
      <c r="D54" s="253" t="s">
        <v>54</v>
      </c>
      <c r="E54" s="253" t="s">
        <v>54</v>
      </c>
      <c r="F54" s="254" t="s">
        <v>219</v>
      </c>
      <c r="G54" s="244"/>
      <c r="H54" s="244"/>
      <c r="I54" s="47"/>
      <c r="J54" s="47"/>
      <c r="K54" s="47"/>
      <c r="L54" s="47"/>
      <c r="M54" s="47"/>
      <c r="N54" s="200"/>
      <c r="O54" s="47"/>
      <c r="P54" s="47"/>
      <c r="Q54" s="57"/>
      <c r="R54" s="47"/>
      <c r="S54" s="47"/>
      <c r="T54" s="245"/>
      <c r="U54" s="49"/>
      <c r="V54" s="245"/>
      <c r="W54" s="39"/>
    </row>
    <row r="55" spans="1:27" ht="31.5" customHeight="1" x14ac:dyDescent="0.35">
      <c r="G55" s="272"/>
      <c r="H55" s="260"/>
    </row>
    <row r="64" spans="1:27" s="18" customFormat="1" x14ac:dyDescent="0.2">
      <c r="B64" s="9"/>
      <c r="C64" s="138"/>
      <c r="D64" s="138"/>
      <c r="E64" s="138"/>
      <c r="F64" s="138"/>
      <c r="G64" s="224"/>
      <c r="H64" s="224"/>
      <c r="N64" s="205"/>
      <c r="Q64" s="24"/>
      <c r="T64"/>
      <c r="U64" s="138"/>
      <c r="V64"/>
      <c r="W64" s="4"/>
      <c r="X64"/>
      <c r="Y64"/>
      <c r="Z64"/>
      <c r="AA64"/>
    </row>
    <row r="66" spans="2:27" s="18" customFormat="1" x14ac:dyDescent="0.2">
      <c r="B66" s="9"/>
      <c r="C66" s="138"/>
      <c r="D66" s="138"/>
      <c r="E66" s="138"/>
      <c r="F66" s="138"/>
      <c r="G66" s="224"/>
      <c r="H66" s="224"/>
      <c r="N66" s="205"/>
      <c r="Q66" s="24"/>
      <c r="T66"/>
      <c r="U66" s="138"/>
      <c r="V66"/>
      <c r="W66" s="4"/>
      <c r="X66"/>
      <c r="Y66"/>
      <c r="Z66"/>
      <c r="AA66"/>
    </row>
  </sheetData>
  <autoFilter ref="A11:V44" xr:uid="{00000000-0009-0000-0000-000000000000}"/>
  <mergeCells count="7">
    <mergeCell ref="C5:D5"/>
    <mergeCell ref="C9:D9"/>
    <mergeCell ref="E5:F5"/>
    <mergeCell ref="D1:E1"/>
    <mergeCell ref="D10:E10"/>
    <mergeCell ref="C3:D3"/>
    <mergeCell ref="C6:D6"/>
  </mergeCells>
  <pageMargins left="0.45" right="0.45" top="0.5" bottom="0.5" header="0.05" footer="0.05"/>
  <pageSetup paperSize="17"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6917-400A-47E2-97D7-C1704D122FC1}">
  <sheetPr>
    <pageSetUpPr fitToPage="1"/>
  </sheetPr>
  <dimension ref="A1:AA61"/>
  <sheetViews>
    <sheetView zoomScale="60" zoomScaleNormal="60" workbookViewId="0">
      <selection activeCell="F20" sqref="F20"/>
    </sheetView>
  </sheetViews>
  <sheetFormatPr defaultRowHeight="12.75" x14ac:dyDescent="0.2"/>
  <cols>
    <col min="1" max="1" width="7" style="18" customWidth="1"/>
    <col min="2" max="2" width="17.140625" style="9" customWidth="1"/>
    <col min="3" max="3" width="46.28515625" style="250" customWidth="1"/>
    <col min="4" max="4" width="14.140625" style="250" customWidth="1"/>
    <col min="5" max="5" width="10.85546875" style="250" customWidth="1"/>
    <col min="6" max="6" width="61" style="250" customWidth="1"/>
    <col min="7" max="7" width="25.85546875" style="224" customWidth="1"/>
    <col min="8" max="8" width="21.7109375" style="224" customWidth="1"/>
    <col min="9" max="9" width="15.140625" style="18" customWidth="1"/>
    <col min="10" max="10" width="8.7109375" style="18" customWidth="1"/>
    <col min="11" max="11" width="7.5703125" style="18" customWidth="1"/>
    <col min="12" max="13" width="7.85546875" style="18" customWidth="1"/>
    <col min="14" max="14" width="10.28515625" style="205"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250" customWidth="1"/>
    <col min="22" max="22" width="73.140625" customWidth="1"/>
    <col min="23" max="23" width="69.42578125" style="4" customWidth="1"/>
  </cols>
  <sheetData>
    <row r="1" spans="1:23" ht="20.25" x14ac:dyDescent="0.3">
      <c r="A1" s="17" t="s">
        <v>116</v>
      </c>
      <c r="C1" s="54"/>
      <c r="D1" s="429" t="s">
        <v>138</v>
      </c>
      <c r="E1" s="420"/>
      <c r="F1" s="286">
        <v>44452</v>
      </c>
    </row>
    <row r="2" spans="1:23" ht="20.25" x14ac:dyDescent="0.3">
      <c r="A2" s="17"/>
      <c r="C2" s="54"/>
      <c r="E2" s="287"/>
      <c r="F2" s="224"/>
      <c r="H2" s="18"/>
      <c r="M2" s="205"/>
      <c r="N2" s="18"/>
      <c r="P2" s="24"/>
      <c r="Q2" s="18"/>
      <c r="S2"/>
      <c r="T2" s="250"/>
      <c r="U2"/>
      <c r="V2" s="4"/>
      <c r="W2"/>
    </row>
    <row r="3" spans="1:23" ht="24.75" customHeight="1" x14ac:dyDescent="0.25">
      <c r="C3" s="288" t="s">
        <v>149</v>
      </c>
      <c r="D3" s="289" t="s">
        <v>242</v>
      </c>
      <c r="E3" s="238"/>
      <c r="F3" s="224"/>
      <c r="G3" s="290"/>
      <c r="H3" s="4"/>
      <c r="I3" s="4"/>
      <c r="M3" s="205"/>
      <c r="N3" s="18"/>
      <c r="P3" s="24"/>
      <c r="Q3" s="18"/>
      <c r="S3"/>
      <c r="T3" s="250"/>
      <c r="U3"/>
      <c r="V3" s="4"/>
      <c r="W3"/>
    </row>
    <row r="4" spans="1:23" ht="19.5" customHeight="1" x14ac:dyDescent="0.25">
      <c r="C4" s="291" t="s">
        <v>243</v>
      </c>
      <c r="F4" s="290"/>
      <c r="G4" s="290"/>
      <c r="H4" s="4"/>
      <c r="I4" s="4"/>
      <c r="M4" s="205"/>
      <c r="N4" s="18"/>
      <c r="P4" s="24"/>
      <c r="Q4" s="18"/>
      <c r="S4"/>
      <c r="T4" s="250"/>
      <c r="U4"/>
      <c r="V4" s="4"/>
      <c r="W4"/>
    </row>
    <row r="5" spans="1:23" ht="21.75" customHeight="1" x14ac:dyDescent="0.25">
      <c r="C5" s="292" t="s">
        <v>164</v>
      </c>
      <c r="D5" s="293"/>
      <c r="F5" s="224"/>
      <c r="H5" s="18"/>
      <c r="M5" s="205"/>
      <c r="N5" s="18"/>
      <c r="P5" s="24"/>
      <c r="Q5" s="18"/>
      <c r="S5"/>
      <c r="T5" s="250"/>
      <c r="U5"/>
      <c r="V5" s="4"/>
      <c r="W5"/>
    </row>
    <row r="6" spans="1:23" ht="15" x14ac:dyDescent="0.25">
      <c r="C6" s="294"/>
      <c r="D6" s="430"/>
      <c r="E6" s="430"/>
    </row>
    <row r="7" spans="1:23" s="101" customFormat="1" ht="96.75" customHeight="1" x14ac:dyDescent="0.2">
      <c r="A7" s="97" t="s">
        <v>13</v>
      </c>
      <c r="B7" s="98" t="s">
        <v>1</v>
      </c>
      <c r="C7" s="98" t="s">
        <v>43</v>
      </c>
      <c r="D7" s="98" t="s">
        <v>52</v>
      </c>
      <c r="E7" s="98" t="s">
        <v>48</v>
      </c>
      <c r="F7" s="98" t="s">
        <v>113</v>
      </c>
      <c r="G7" s="225" t="s">
        <v>205</v>
      </c>
      <c r="H7" s="225" t="s">
        <v>207</v>
      </c>
      <c r="I7" s="128" t="s">
        <v>14</v>
      </c>
      <c r="J7" s="295" t="s">
        <v>15</v>
      </c>
      <c r="K7" s="295" t="s">
        <v>16</v>
      </c>
      <c r="L7" s="295" t="s">
        <v>17</v>
      </c>
      <c r="M7" s="295" t="s">
        <v>18</v>
      </c>
      <c r="N7" s="296" t="s">
        <v>19</v>
      </c>
      <c r="O7" s="295" t="s">
        <v>20</v>
      </c>
      <c r="P7" s="295" t="s">
        <v>21</v>
      </c>
      <c r="Q7" s="295" t="s">
        <v>22</v>
      </c>
      <c r="R7" s="295" t="s">
        <v>23</v>
      </c>
      <c r="S7" s="295" t="s">
        <v>24</v>
      </c>
      <c r="T7" s="295" t="s">
        <v>25</v>
      </c>
      <c r="U7" s="129" t="s">
        <v>114</v>
      </c>
      <c r="V7" s="208" t="s">
        <v>30</v>
      </c>
      <c r="W7" s="210" t="s">
        <v>203</v>
      </c>
    </row>
    <row r="8" spans="1:23" ht="15.75" x14ac:dyDescent="0.25">
      <c r="A8" s="40"/>
      <c r="B8" s="76" t="s">
        <v>6</v>
      </c>
      <c r="C8" s="77"/>
      <c r="D8" s="77"/>
      <c r="E8" s="77"/>
      <c r="F8" s="77"/>
      <c r="G8" s="77"/>
      <c r="H8" s="77"/>
      <c r="I8" s="77"/>
      <c r="J8" s="77"/>
      <c r="K8" s="77"/>
      <c r="L8" s="77"/>
      <c r="M8" s="77"/>
      <c r="N8" s="197"/>
      <c r="O8" s="77"/>
      <c r="P8" s="77"/>
      <c r="Q8" s="77"/>
      <c r="R8" s="77"/>
      <c r="S8" s="77"/>
      <c r="T8" s="77"/>
      <c r="U8" s="77"/>
    </row>
    <row r="9" spans="1:23" s="38" customFormat="1" ht="15.75" x14ac:dyDescent="0.25">
      <c r="A9" s="297">
        <v>1</v>
      </c>
      <c r="B9" s="48" t="s">
        <v>6</v>
      </c>
      <c r="C9" s="49"/>
      <c r="D9" s="49"/>
      <c r="E9" s="57"/>
      <c r="F9" s="298" t="s">
        <v>69</v>
      </c>
      <c r="G9" s="240">
        <v>34800</v>
      </c>
      <c r="H9" s="240">
        <v>2000</v>
      </c>
      <c r="I9" s="299" t="s">
        <v>27</v>
      </c>
      <c r="J9" s="299"/>
      <c r="K9" s="299"/>
      <c r="L9" s="299"/>
      <c r="M9" s="299"/>
      <c r="N9" s="300"/>
      <c r="O9" s="299"/>
      <c r="P9" s="51"/>
      <c r="Q9" s="52"/>
      <c r="R9" s="51"/>
      <c r="S9" s="51"/>
      <c r="T9" s="48"/>
      <c r="U9" s="122" t="s">
        <v>28</v>
      </c>
      <c r="W9" s="39"/>
    </row>
    <row r="10" spans="1:23" s="38" customFormat="1" ht="15.75" x14ac:dyDescent="0.25">
      <c r="A10" s="58"/>
      <c r="B10" s="78" t="s">
        <v>68</v>
      </c>
      <c r="C10" s="79"/>
      <c r="D10" s="79"/>
      <c r="E10" s="79"/>
      <c r="F10" s="79"/>
      <c r="G10" s="79"/>
      <c r="H10" s="79"/>
      <c r="I10" s="79"/>
      <c r="J10" s="79"/>
      <c r="K10" s="79"/>
      <c r="L10" s="79"/>
      <c r="M10" s="79"/>
      <c r="N10" s="199"/>
      <c r="O10" s="79"/>
      <c r="P10" s="79"/>
      <c r="Q10" s="79"/>
      <c r="R10" s="79"/>
      <c r="S10" s="79"/>
      <c r="T10" s="79"/>
      <c r="U10" s="79"/>
      <c r="W10" s="39"/>
    </row>
    <row r="11" spans="1:23" s="38" customFormat="1" ht="15.75" x14ac:dyDescent="0.25">
      <c r="A11" s="297">
        <v>2</v>
      </c>
      <c r="B11" s="48" t="s">
        <v>29</v>
      </c>
      <c r="C11" s="49"/>
      <c r="D11" s="49"/>
      <c r="E11" s="57"/>
      <c r="F11" s="298" t="s">
        <v>134</v>
      </c>
      <c r="G11" s="301" t="s">
        <v>204</v>
      </c>
      <c r="H11" s="301" t="s">
        <v>204</v>
      </c>
      <c r="I11" s="299" t="s">
        <v>27</v>
      </c>
      <c r="J11" s="299"/>
      <c r="K11" s="299"/>
      <c r="L11" s="299"/>
      <c r="M11" s="299"/>
      <c r="N11" s="300"/>
      <c r="O11" s="299"/>
      <c r="P11" s="51"/>
      <c r="Q11" s="52"/>
      <c r="R11" s="51"/>
      <c r="S11" s="51"/>
      <c r="T11" s="48"/>
      <c r="U11" s="122" t="s">
        <v>28</v>
      </c>
      <c r="W11" s="39"/>
    </row>
    <row r="12" spans="1:23" ht="6.75" customHeight="1" x14ac:dyDescent="0.2">
      <c r="A12" s="47"/>
      <c r="B12" s="48"/>
      <c r="C12" s="49"/>
      <c r="D12" s="49"/>
      <c r="E12" s="57"/>
      <c r="F12" s="49"/>
      <c r="G12" s="122"/>
      <c r="H12" s="122"/>
      <c r="I12" s="51"/>
      <c r="J12" s="51"/>
      <c r="K12" s="51"/>
      <c r="L12" s="51"/>
      <c r="M12" s="51"/>
      <c r="N12" s="200"/>
      <c r="O12" s="51"/>
      <c r="P12" s="51"/>
      <c r="Q12" s="52"/>
      <c r="R12" s="51"/>
      <c r="S12" s="51"/>
      <c r="T12" s="48"/>
      <c r="U12" s="122"/>
    </row>
    <row r="13" spans="1:23" ht="15.6" customHeight="1" x14ac:dyDescent="0.25">
      <c r="A13" s="53"/>
      <c r="B13" s="75" t="s">
        <v>26</v>
      </c>
      <c r="C13" s="75"/>
      <c r="D13" s="75"/>
      <c r="E13" s="75"/>
      <c r="F13" s="75"/>
      <c r="G13" s="75"/>
      <c r="H13" s="75"/>
      <c r="I13" s="75"/>
      <c r="J13" s="75"/>
      <c r="K13" s="75"/>
      <c r="L13" s="75"/>
      <c r="M13" s="75"/>
      <c r="N13" s="201"/>
      <c r="O13" s="75"/>
      <c r="P13" s="75"/>
      <c r="Q13" s="75"/>
      <c r="R13" s="75"/>
      <c r="S13" s="75"/>
      <c r="T13" s="75"/>
      <c r="U13" s="75"/>
    </row>
    <row r="14" spans="1:23" ht="195.75" x14ac:dyDescent="0.25">
      <c r="A14" s="302"/>
      <c r="B14" s="303"/>
      <c r="C14" s="304"/>
      <c r="D14" s="303"/>
      <c r="E14" s="303"/>
      <c r="F14" s="304" t="s">
        <v>155</v>
      </c>
      <c r="G14" s="305">
        <f>SUM(G15:G36)</f>
        <v>6310</v>
      </c>
      <c r="H14" s="305">
        <f>SUM(H15:H36)</f>
        <v>1575</v>
      </c>
      <c r="I14" s="303"/>
      <c r="J14" s="303"/>
      <c r="K14" s="303"/>
      <c r="L14" s="303"/>
      <c r="M14" s="303"/>
      <c r="N14" s="306"/>
      <c r="O14" s="303"/>
      <c r="P14" s="303"/>
      <c r="Q14" s="191" t="s">
        <v>183</v>
      </c>
      <c r="R14" s="303"/>
      <c r="S14" s="303"/>
      <c r="T14" s="303"/>
      <c r="U14" s="303"/>
      <c r="V14" s="191"/>
    </row>
    <row r="15" spans="1:23" s="38" customFormat="1" ht="90" x14ac:dyDescent="0.2">
      <c r="A15" s="297">
        <v>3</v>
      </c>
      <c r="B15" s="307" t="s">
        <v>2</v>
      </c>
      <c r="C15" s="308" t="s">
        <v>35</v>
      </c>
      <c r="D15" s="309" t="s">
        <v>120</v>
      </c>
      <c r="E15" s="310">
        <v>123452</v>
      </c>
      <c r="F15" s="308" t="s">
        <v>180</v>
      </c>
      <c r="G15" s="311">
        <v>1400</v>
      </c>
      <c r="H15" s="311">
        <v>0</v>
      </c>
      <c r="I15" s="312" t="s">
        <v>94</v>
      </c>
      <c r="J15" s="313">
        <v>3</v>
      </c>
      <c r="K15" s="313">
        <v>1</v>
      </c>
      <c r="L15" s="313"/>
      <c r="M15" s="313"/>
      <c r="N15" s="312">
        <v>3</v>
      </c>
      <c r="O15" s="313"/>
      <c r="P15" s="313">
        <v>3</v>
      </c>
      <c r="Q15" s="314">
        <v>2</v>
      </c>
      <c r="R15" s="315"/>
      <c r="S15" s="313">
        <v>3</v>
      </c>
      <c r="T15" s="313">
        <v>3</v>
      </c>
      <c r="U15" s="316">
        <f>AVERAGE(J15:T15)</f>
        <v>2.5714285714285716</v>
      </c>
      <c r="V15" s="317" t="s">
        <v>188</v>
      </c>
      <c r="W15" s="318"/>
    </row>
    <row r="16" spans="1:23" s="38" customFormat="1" ht="45" x14ac:dyDescent="0.2">
      <c r="A16" s="297">
        <v>4</v>
      </c>
      <c r="B16" s="319" t="s">
        <v>5</v>
      </c>
      <c r="C16" s="308" t="s">
        <v>58</v>
      </c>
      <c r="D16" s="309" t="s">
        <v>59</v>
      </c>
      <c r="E16" s="310">
        <v>156117</v>
      </c>
      <c r="F16" s="308" t="s">
        <v>181</v>
      </c>
      <c r="G16" s="311">
        <v>1500</v>
      </c>
      <c r="H16" s="311">
        <v>1000</v>
      </c>
      <c r="I16" s="312" t="s">
        <v>94</v>
      </c>
      <c r="J16" s="313">
        <v>5</v>
      </c>
      <c r="K16" s="313">
        <v>3</v>
      </c>
      <c r="L16" s="313"/>
      <c r="M16" s="313"/>
      <c r="N16" s="312">
        <v>5</v>
      </c>
      <c r="O16" s="313"/>
      <c r="P16" s="313">
        <v>5</v>
      </c>
      <c r="Q16" s="314">
        <v>5</v>
      </c>
      <c r="R16" s="315"/>
      <c r="S16" s="313">
        <v>5</v>
      </c>
      <c r="T16" s="313">
        <v>4</v>
      </c>
      <c r="U16" s="316">
        <f>AVERAGE(J16:T16)</f>
        <v>4.5714285714285712</v>
      </c>
      <c r="V16" s="189" t="s">
        <v>184</v>
      </c>
      <c r="W16" s="39"/>
    </row>
    <row r="17" spans="1:23" s="38" customFormat="1" ht="75" x14ac:dyDescent="0.2">
      <c r="A17" s="297">
        <v>5</v>
      </c>
      <c r="B17" s="320" t="s">
        <v>5</v>
      </c>
      <c r="C17" s="308" t="s">
        <v>162</v>
      </c>
      <c r="D17" s="309" t="s">
        <v>55</v>
      </c>
      <c r="E17" s="310">
        <v>395290</v>
      </c>
      <c r="F17" s="308" t="s">
        <v>56</v>
      </c>
      <c r="G17" s="311">
        <v>100</v>
      </c>
      <c r="H17" s="311">
        <v>100</v>
      </c>
      <c r="I17" s="312" t="s">
        <v>94</v>
      </c>
      <c r="J17" s="313">
        <v>4</v>
      </c>
      <c r="K17" s="313">
        <v>3</v>
      </c>
      <c r="L17" s="313"/>
      <c r="M17" s="313"/>
      <c r="N17" s="312">
        <v>5</v>
      </c>
      <c r="O17" s="313"/>
      <c r="P17" s="313">
        <v>5</v>
      </c>
      <c r="Q17" s="314">
        <v>5</v>
      </c>
      <c r="R17" s="315"/>
      <c r="S17" s="313">
        <v>4</v>
      </c>
      <c r="T17" s="313">
        <v>2</v>
      </c>
      <c r="U17" s="316">
        <f>AVERAGE(J17:T17)</f>
        <v>4</v>
      </c>
      <c r="V17" s="317" t="s">
        <v>187</v>
      </c>
      <c r="W17" s="318"/>
    </row>
    <row r="18" spans="1:23" s="38" customFormat="1" ht="90" x14ac:dyDescent="0.2">
      <c r="A18" s="297">
        <v>6</v>
      </c>
      <c r="B18" s="320" t="s">
        <v>40</v>
      </c>
      <c r="C18" s="83" t="s">
        <v>51</v>
      </c>
      <c r="D18" s="93" t="s">
        <v>60</v>
      </c>
      <c r="E18" s="94">
        <v>122645</v>
      </c>
      <c r="F18" s="308" t="s">
        <v>175</v>
      </c>
      <c r="G18" s="311">
        <v>1500</v>
      </c>
      <c r="H18" s="311">
        <v>0</v>
      </c>
      <c r="I18" s="312" t="s">
        <v>27</v>
      </c>
      <c r="J18" s="177" t="s">
        <v>100</v>
      </c>
      <c r="K18" s="313">
        <v>1</v>
      </c>
      <c r="L18" s="313"/>
      <c r="M18" s="313"/>
      <c r="N18" s="312">
        <v>3</v>
      </c>
      <c r="O18" s="313"/>
      <c r="P18" s="313">
        <v>2</v>
      </c>
      <c r="Q18" s="314">
        <v>4</v>
      </c>
      <c r="R18" s="315"/>
      <c r="S18" s="313" t="s">
        <v>28</v>
      </c>
      <c r="T18" s="313" t="s">
        <v>28</v>
      </c>
      <c r="U18" s="316" t="s">
        <v>28</v>
      </c>
      <c r="V18" s="317" t="s">
        <v>189</v>
      </c>
      <c r="W18" s="318"/>
    </row>
    <row r="19" spans="1:23" s="38" customFormat="1" ht="50.25" customHeight="1" x14ac:dyDescent="0.2">
      <c r="A19" s="297">
        <v>7</v>
      </c>
      <c r="B19" s="320" t="s">
        <v>41</v>
      </c>
      <c r="C19" s="83" t="s">
        <v>163</v>
      </c>
      <c r="D19" s="309" t="s">
        <v>106</v>
      </c>
      <c r="E19" s="310" t="s">
        <v>54</v>
      </c>
      <c r="F19" s="308" t="s">
        <v>167</v>
      </c>
      <c r="G19" s="311">
        <v>0</v>
      </c>
      <c r="H19" s="311">
        <v>0</v>
      </c>
      <c r="I19" s="312" t="s">
        <v>94</v>
      </c>
      <c r="J19" s="313" t="s">
        <v>182</v>
      </c>
      <c r="K19" s="313" t="s">
        <v>182</v>
      </c>
      <c r="L19" s="313"/>
      <c r="M19" s="313"/>
      <c r="N19" s="312">
        <v>3</v>
      </c>
      <c r="O19" s="313"/>
      <c r="P19" s="313">
        <v>3</v>
      </c>
      <c r="Q19" s="314">
        <v>3</v>
      </c>
      <c r="R19" s="315"/>
      <c r="S19" s="313">
        <v>4</v>
      </c>
      <c r="T19" s="313">
        <v>4</v>
      </c>
      <c r="U19" s="316">
        <f>AVERAGE(J19:T19)</f>
        <v>3.4</v>
      </c>
      <c r="V19" s="189" t="s">
        <v>190</v>
      </c>
      <c r="W19" s="191"/>
    </row>
    <row r="20" spans="1:23" s="38" customFormat="1" ht="105" x14ac:dyDescent="0.2">
      <c r="A20" s="297">
        <v>8</v>
      </c>
      <c r="B20" s="261" t="s">
        <v>41</v>
      </c>
      <c r="C20" s="135" t="s">
        <v>158</v>
      </c>
      <c r="D20" s="321" t="s">
        <v>55</v>
      </c>
      <c r="E20" s="322">
        <v>376133</v>
      </c>
      <c r="F20" s="323" t="s">
        <v>172</v>
      </c>
      <c r="G20" s="311">
        <v>200</v>
      </c>
      <c r="H20" s="311">
        <v>0</v>
      </c>
      <c r="I20" s="312" t="s">
        <v>94</v>
      </c>
      <c r="J20" s="313" t="s">
        <v>100</v>
      </c>
      <c r="K20" s="313">
        <v>1</v>
      </c>
      <c r="L20" s="313"/>
      <c r="M20" s="313"/>
      <c r="N20" s="312">
        <v>2</v>
      </c>
      <c r="O20" s="313"/>
      <c r="P20" s="313">
        <v>2</v>
      </c>
      <c r="Q20" s="314">
        <v>1</v>
      </c>
      <c r="R20" s="315"/>
      <c r="S20" s="313">
        <v>4</v>
      </c>
      <c r="T20" s="313">
        <v>4</v>
      </c>
      <c r="U20" s="316">
        <f>AVERAGE(J20:T20)</f>
        <v>2.3333333333333335</v>
      </c>
      <c r="V20" s="317" t="s">
        <v>191</v>
      </c>
      <c r="W20" s="318"/>
    </row>
    <row r="21" spans="1:23" s="38" customFormat="1" ht="75" x14ac:dyDescent="0.2">
      <c r="A21" s="297">
        <v>9</v>
      </c>
      <c r="B21" s="320" t="s">
        <v>4</v>
      </c>
      <c r="C21" s="317" t="s">
        <v>57</v>
      </c>
      <c r="D21" s="93" t="s">
        <v>148</v>
      </c>
      <c r="E21" s="94">
        <v>142630</v>
      </c>
      <c r="F21" s="308" t="s">
        <v>174</v>
      </c>
      <c r="G21" s="311">
        <v>350</v>
      </c>
      <c r="H21" s="311">
        <v>0</v>
      </c>
      <c r="I21" s="312" t="s">
        <v>94</v>
      </c>
      <c r="J21" s="313">
        <v>4</v>
      </c>
      <c r="K21" s="313" t="s">
        <v>182</v>
      </c>
      <c r="L21" s="313"/>
      <c r="M21" s="313"/>
      <c r="N21" s="312">
        <v>4</v>
      </c>
      <c r="O21" s="313"/>
      <c r="P21" s="313">
        <v>4</v>
      </c>
      <c r="Q21" s="314">
        <v>3</v>
      </c>
      <c r="R21" s="315"/>
      <c r="S21" s="313">
        <v>4</v>
      </c>
      <c r="T21" s="313">
        <v>5</v>
      </c>
      <c r="U21" s="316">
        <f>AVERAGE(J21:T21)</f>
        <v>4</v>
      </c>
      <c r="V21" s="317" t="s">
        <v>192</v>
      </c>
      <c r="W21" s="318"/>
    </row>
    <row r="22" spans="1:23" s="38" customFormat="1" ht="60" x14ac:dyDescent="0.2">
      <c r="A22" s="297">
        <v>10</v>
      </c>
      <c r="B22" s="320" t="s">
        <v>3</v>
      </c>
      <c r="C22" s="317" t="s">
        <v>74</v>
      </c>
      <c r="D22" s="93" t="s">
        <v>63</v>
      </c>
      <c r="E22" s="94">
        <v>122434</v>
      </c>
      <c r="F22" s="308" t="s">
        <v>119</v>
      </c>
      <c r="G22" s="311">
        <v>0</v>
      </c>
      <c r="H22" s="311">
        <v>0</v>
      </c>
      <c r="I22" s="312" t="s">
        <v>94</v>
      </c>
      <c r="J22" s="313">
        <v>2</v>
      </c>
      <c r="K22" s="313" t="s">
        <v>182</v>
      </c>
      <c r="L22" s="313"/>
      <c r="M22" s="313"/>
      <c r="N22" s="312">
        <v>4</v>
      </c>
      <c r="O22" s="313"/>
      <c r="P22" s="313">
        <v>3</v>
      </c>
      <c r="Q22" s="314">
        <v>2</v>
      </c>
      <c r="R22" s="315"/>
      <c r="S22" s="313">
        <v>2</v>
      </c>
      <c r="T22" s="313">
        <v>1</v>
      </c>
      <c r="U22" s="316">
        <f>AVERAGE(J22:T22)</f>
        <v>2.3333333333333335</v>
      </c>
      <c r="V22" s="317" t="s">
        <v>193</v>
      </c>
      <c r="W22" s="318"/>
    </row>
    <row r="23" spans="1:23" s="38" customFormat="1" ht="45" x14ac:dyDescent="0.2">
      <c r="A23" s="297">
        <v>11</v>
      </c>
      <c r="B23" s="320" t="s">
        <v>5</v>
      </c>
      <c r="C23" s="317" t="s">
        <v>62</v>
      </c>
      <c r="D23" s="93" t="s">
        <v>121</v>
      </c>
      <c r="E23" s="94">
        <v>123591</v>
      </c>
      <c r="F23" s="308" t="s">
        <v>44</v>
      </c>
      <c r="G23" s="324">
        <v>500</v>
      </c>
      <c r="H23" s="324">
        <v>350</v>
      </c>
      <c r="I23" s="312" t="s">
        <v>27</v>
      </c>
      <c r="J23" s="178"/>
      <c r="K23" s="313">
        <v>1</v>
      </c>
      <c r="L23" s="313"/>
      <c r="M23" s="313"/>
      <c r="N23" s="312">
        <v>3</v>
      </c>
      <c r="O23" s="313"/>
      <c r="P23" s="313">
        <v>2</v>
      </c>
      <c r="Q23" s="314" t="s">
        <v>28</v>
      </c>
      <c r="R23" s="315"/>
      <c r="S23" s="313" t="s">
        <v>28</v>
      </c>
      <c r="T23" s="325" t="s">
        <v>28</v>
      </c>
      <c r="U23" s="312" t="s">
        <v>28</v>
      </c>
      <c r="V23" s="317" t="s">
        <v>194</v>
      </c>
      <c r="W23" s="318"/>
    </row>
    <row r="24" spans="1:23" s="38" customFormat="1" ht="45" x14ac:dyDescent="0.2">
      <c r="A24" s="297">
        <v>12</v>
      </c>
      <c r="B24" s="319" t="s">
        <v>5</v>
      </c>
      <c r="C24" s="308" t="s">
        <v>37</v>
      </c>
      <c r="D24" s="309" t="s">
        <v>143</v>
      </c>
      <c r="E24" s="310">
        <v>328188</v>
      </c>
      <c r="F24" s="308" t="s">
        <v>176</v>
      </c>
      <c r="G24" s="311">
        <v>20</v>
      </c>
      <c r="H24" s="311">
        <v>0</v>
      </c>
      <c r="I24" s="312" t="s">
        <v>94</v>
      </c>
      <c r="J24" s="326">
        <v>3</v>
      </c>
      <c r="K24" s="313">
        <v>1</v>
      </c>
      <c r="L24" s="326"/>
      <c r="M24" s="326"/>
      <c r="N24" s="312">
        <v>5</v>
      </c>
      <c r="O24" s="326"/>
      <c r="P24" s="326">
        <v>4</v>
      </c>
      <c r="Q24" s="327">
        <v>4</v>
      </c>
      <c r="R24" s="328"/>
      <c r="S24" s="313">
        <v>5</v>
      </c>
      <c r="T24" s="326">
        <v>4</v>
      </c>
      <c r="U24" s="316">
        <f t="shared" ref="U24:U25" si="0">AVERAGE(J24:T24)</f>
        <v>3.7142857142857144</v>
      </c>
      <c r="V24" s="317" t="s">
        <v>195</v>
      </c>
      <c r="W24" s="318"/>
    </row>
    <row r="25" spans="1:23" ht="75" x14ac:dyDescent="0.2">
      <c r="A25" s="297">
        <v>13</v>
      </c>
      <c r="B25" s="261" t="s">
        <v>5</v>
      </c>
      <c r="C25" s="323" t="s">
        <v>173</v>
      </c>
      <c r="D25" s="321"/>
      <c r="E25" s="322"/>
      <c r="F25" s="323" t="s">
        <v>168</v>
      </c>
      <c r="G25" s="311">
        <v>0</v>
      </c>
      <c r="H25" s="311">
        <v>0</v>
      </c>
      <c r="I25" s="312"/>
      <c r="J25" s="313">
        <v>5</v>
      </c>
      <c r="K25" s="313"/>
      <c r="L25" s="313"/>
      <c r="M25" s="313"/>
      <c r="N25" s="312">
        <v>4</v>
      </c>
      <c r="O25" s="313"/>
      <c r="P25" s="313">
        <v>3.5</v>
      </c>
      <c r="Q25" s="314">
        <v>5</v>
      </c>
      <c r="R25" s="315"/>
      <c r="S25" s="313">
        <v>3</v>
      </c>
      <c r="T25" s="313">
        <v>3</v>
      </c>
      <c r="U25" s="316">
        <f t="shared" si="0"/>
        <v>3.9166666666666665</v>
      </c>
      <c r="V25" s="317" t="s">
        <v>196</v>
      </c>
      <c r="W25" s="318"/>
    </row>
    <row r="26" spans="1:23" s="38" customFormat="1" ht="45" x14ac:dyDescent="0.2">
      <c r="A26" s="297">
        <v>14</v>
      </c>
      <c r="B26" s="320" t="s">
        <v>11</v>
      </c>
      <c r="C26" s="317" t="s">
        <v>97</v>
      </c>
      <c r="D26" s="93" t="s">
        <v>143</v>
      </c>
      <c r="E26" s="94">
        <v>464428</v>
      </c>
      <c r="F26" s="308" t="s">
        <v>171</v>
      </c>
      <c r="G26" s="311">
        <v>75</v>
      </c>
      <c r="H26" s="311">
        <v>75</v>
      </c>
      <c r="I26" s="312" t="s">
        <v>94</v>
      </c>
      <c r="J26" s="313">
        <v>2</v>
      </c>
      <c r="K26" s="313">
        <v>1</v>
      </c>
      <c r="L26" s="313"/>
      <c r="M26" s="313"/>
      <c r="N26" s="312">
        <v>3</v>
      </c>
      <c r="O26" s="313"/>
      <c r="P26" s="313">
        <v>4</v>
      </c>
      <c r="Q26" s="314">
        <v>1</v>
      </c>
      <c r="R26" s="315"/>
      <c r="S26" s="313">
        <v>3</v>
      </c>
      <c r="T26" s="329">
        <v>5</v>
      </c>
      <c r="U26" s="316">
        <f>AVERAGE(J26:T26)</f>
        <v>2.7142857142857144</v>
      </c>
      <c r="V26" s="317" t="s">
        <v>197</v>
      </c>
      <c r="W26" s="318"/>
    </row>
    <row r="27" spans="1:23" s="38" customFormat="1" ht="105" x14ac:dyDescent="0.2">
      <c r="A27" s="297">
        <v>15</v>
      </c>
      <c r="B27" s="307" t="s">
        <v>8</v>
      </c>
      <c r="C27" s="308" t="s">
        <v>78</v>
      </c>
      <c r="D27" s="93" t="s">
        <v>71</v>
      </c>
      <c r="E27" s="94">
        <v>334588</v>
      </c>
      <c r="F27" s="308" t="s">
        <v>177</v>
      </c>
      <c r="G27" s="311">
        <v>125</v>
      </c>
      <c r="H27" s="311">
        <v>0</v>
      </c>
      <c r="I27" s="312" t="s">
        <v>27</v>
      </c>
      <c r="J27" s="177" t="s">
        <v>100</v>
      </c>
      <c r="K27" s="313">
        <v>1</v>
      </c>
      <c r="L27" s="313"/>
      <c r="M27" s="313"/>
      <c r="N27" s="312">
        <v>2</v>
      </c>
      <c r="O27" s="313"/>
      <c r="P27" s="313">
        <v>2</v>
      </c>
      <c r="Q27" s="314" t="s">
        <v>28</v>
      </c>
      <c r="R27" s="315"/>
      <c r="S27" s="330" t="s">
        <v>28</v>
      </c>
      <c r="T27" s="330" t="s">
        <v>28</v>
      </c>
      <c r="U27" s="316" t="s">
        <v>28</v>
      </c>
      <c r="V27" s="317" t="s">
        <v>198</v>
      </c>
      <c r="W27" s="318"/>
    </row>
    <row r="28" spans="1:23" s="38" customFormat="1" ht="49.5" customHeight="1" x14ac:dyDescent="0.2">
      <c r="A28" s="297">
        <v>16</v>
      </c>
      <c r="B28" s="320" t="s">
        <v>9</v>
      </c>
      <c r="C28" s="317" t="s">
        <v>66</v>
      </c>
      <c r="D28" s="309" t="s">
        <v>144</v>
      </c>
      <c r="E28" s="310">
        <v>456609</v>
      </c>
      <c r="F28" s="308" t="s">
        <v>178</v>
      </c>
      <c r="G28" s="324" t="s">
        <v>204</v>
      </c>
      <c r="H28" s="324" t="s">
        <v>204</v>
      </c>
      <c r="I28" s="312" t="s">
        <v>94</v>
      </c>
      <c r="J28" s="313">
        <v>3</v>
      </c>
      <c r="K28" s="313" t="s">
        <v>182</v>
      </c>
      <c r="L28" s="313"/>
      <c r="M28" s="313"/>
      <c r="N28" s="312">
        <v>4</v>
      </c>
      <c r="O28" s="313"/>
      <c r="P28" s="313">
        <v>3</v>
      </c>
      <c r="Q28" s="314">
        <v>2</v>
      </c>
      <c r="R28" s="315"/>
      <c r="S28" s="313">
        <v>3</v>
      </c>
      <c r="T28" s="329">
        <v>3</v>
      </c>
      <c r="U28" s="316">
        <f t="shared" ref="U28" si="1">AVERAGE(J28:T28)</f>
        <v>3</v>
      </c>
      <c r="V28" s="317" t="s">
        <v>185</v>
      </c>
      <c r="W28" s="191"/>
    </row>
    <row r="29" spans="1:23" s="38" customFormat="1" ht="48" customHeight="1" x14ac:dyDescent="0.2">
      <c r="A29" s="297">
        <v>17</v>
      </c>
      <c r="B29" s="320" t="s">
        <v>10</v>
      </c>
      <c r="C29" s="317" t="s">
        <v>157</v>
      </c>
      <c r="D29" s="309" t="s">
        <v>142</v>
      </c>
      <c r="E29" s="310" t="s">
        <v>140</v>
      </c>
      <c r="F29" s="308" t="s">
        <v>179</v>
      </c>
      <c r="G29" s="324">
        <v>400</v>
      </c>
      <c r="H29" s="324">
        <v>0</v>
      </c>
      <c r="I29" s="312" t="s">
        <v>27</v>
      </c>
      <c r="J29" s="178"/>
      <c r="K29" s="313" t="s">
        <v>182</v>
      </c>
      <c r="L29" s="313"/>
      <c r="M29" s="313"/>
      <c r="N29" s="312">
        <v>5</v>
      </c>
      <c r="O29" s="313"/>
      <c r="P29" s="313">
        <v>4</v>
      </c>
      <c r="Q29" s="314" t="s">
        <v>28</v>
      </c>
      <c r="R29" s="315"/>
      <c r="S29" s="313" t="s">
        <v>28</v>
      </c>
      <c r="T29" s="313" t="s">
        <v>28</v>
      </c>
      <c r="U29" s="312" t="s">
        <v>28</v>
      </c>
      <c r="V29" s="195" t="s">
        <v>199</v>
      </c>
      <c r="W29" s="191"/>
    </row>
    <row r="30" spans="1:23" ht="65.25" customHeight="1" x14ac:dyDescent="0.2">
      <c r="A30" s="297">
        <v>18</v>
      </c>
      <c r="B30" s="261" t="s">
        <v>10</v>
      </c>
      <c r="C30" s="323" t="s">
        <v>159</v>
      </c>
      <c r="D30" s="321"/>
      <c r="E30" s="322">
        <v>372529</v>
      </c>
      <c r="F30" s="323" t="s">
        <v>161</v>
      </c>
      <c r="G30" s="324">
        <v>60</v>
      </c>
      <c r="H30" s="324">
        <v>0</v>
      </c>
      <c r="I30" s="312" t="s">
        <v>94</v>
      </c>
      <c r="J30" s="313">
        <v>4</v>
      </c>
      <c r="K30" s="313">
        <v>1</v>
      </c>
      <c r="L30" s="313"/>
      <c r="M30" s="313"/>
      <c r="N30" s="312">
        <v>2</v>
      </c>
      <c r="O30" s="313"/>
      <c r="P30" s="313">
        <v>3</v>
      </c>
      <c r="Q30" s="314">
        <v>3</v>
      </c>
      <c r="R30" s="315"/>
      <c r="S30" s="313">
        <v>4</v>
      </c>
      <c r="T30" s="313">
        <v>4</v>
      </c>
      <c r="U30" s="316">
        <f t="shared" ref="U30" si="2">AVERAGE(J30:T30)</f>
        <v>3</v>
      </c>
      <c r="V30" s="195" t="s">
        <v>200</v>
      </c>
      <c r="W30" s="190"/>
    </row>
    <row r="31" spans="1:23" s="38" customFormat="1" ht="34.9" customHeight="1" x14ac:dyDescent="0.2">
      <c r="A31" s="297">
        <v>19</v>
      </c>
      <c r="B31" s="319" t="s">
        <v>5</v>
      </c>
      <c r="C31" s="82" t="s">
        <v>82</v>
      </c>
      <c r="D31" s="309" t="s">
        <v>129</v>
      </c>
      <c r="E31" s="310">
        <v>151069</v>
      </c>
      <c r="F31" s="308" t="s">
        <v>147</v>
      </c>
      <c r="G31" s="324">
        <v>80</v>
      </c>
      <c r="H31" s="324">
        <v>50</v>
      </c>
      <c r="I31" s="312" t="s">
        <v>27</v>
      </c>
      <c r="J31" s="178"/>
      <c r="K31" s="313">
        <v>1</v>
      </c>
      <c r="L31" s="313"/>
      <c r="M31" s="313"/>
      <c r="N31" s="312">
        <v>4</v>
      </c>
      <c r="O31" s="313"/>
      <c r="P31" s="313">
        <v>2</v>
      </c>
      <c r="Q31" s="314" t="s">
        <v>28</v>
      </c>
      <c r="R31" s="315"/>
      <c r="S31" s="330" t="s">
        <v>28</v>
      </c>
      <c r="T31" s="330" t="s">
        <v>28</v>
      </c>
      <c r="U31" s="316" t="s">
        <v>28</v>
      </c>
      <c r="V31" s="195" t="s">
        <v>186</v>
      </c>
      <c r="W31" s="191"/>
    </row>
    <row r="32" spans="1:23" s="38" customFormat="1" ht="33.75" customHeight="1" x14ac:dyDescent="0.2">
      <c r="A32" s="297">
        <v>20</v>
      </c>
      <c r="B32" s="320" t="s">
        <v>5</v>
      </c>
      <c r="C32" s="82" t="s">
        <v>165</v>
      </c>
      <c r="D32" s="309" t="s">
        <v>54</v>
      </c>
      <c r="E32" s="310" t="s">
        <v>54</v>
      </c>
      <c r="F32" s="308" t="s">
        <v>72</v>
      </c>
      <c r="G32" s="324" t="s">
        <v>204</v>
      </c>
      <c r="H32" s="324" t="s">
        <v>204</v>
      </c>
      <c r="I32" s="312" t="s">
        <v>94</v>
      </c>
      <c r="J32" s="313">
        <v>3</v>
      </c>
      <c r="K32" s="313" t="s">
        <v>182</v>
      </c>
      <c r="L32" s="313"/>
      <c r="M32" s="313"/>
      <c r="N32" s="312"/>
      <c r="O32" s="313"/>
      <c r="P32" s="313">
        <v>2</v>
      </c>
      <c r="Q32" s="314">
        <v>1</v>
      </c>
      <c r="R32" s="315"/>
      <c r="S32" s="313">
        <v>2</v>
      </c>
      <c r="T32" s="313" t="s">
        <v>100</v>
      </c>
      <c r="U32" s="316">
        <f>AVERAGE(J32:T32)</f>
        <v>2</v>
      </c>
      <c r="V32" s="195" t="s">
        <v>201</v>
      </c>
      <c r="W32" s="39"/>
    </row>
    <row r="33" spans="1:23" s="38" customFormat="1" ht="33.75" customHeight="1" x14ac:dyDescent="0.2">
      <c r="A33" s="297">
        <v>21</v>
      </c>
      <c r="B33" s="320" t="s">
        <v>4</v>
      </c>
      <c r="C33" s="83" t="s">
        <v>166</v>
      </c>
      <c r="D33" s="93" t="s">
        <v>54</v>
      </c>
      <c r="E33" s="94" t="s">
        <v>54</v>
      </c>
      <c r="F33" s="308" t="s">
        <v>72</v>
      </c>
      <c r="G33" s="324" t="s">
        <v>204</v>
      </c>
      <c r="H33" s="324" t="s">
        <v>204</v>
      </c>
      <c r="I33" s="312" t="s">
        <v>94</v>
      </c>
      <c r="J33" s="313">
        <v>3</v>
      </c>
      <c r="K33" s="313" t="s">
        <v>182</v>
      </c>
      <c r="L33" s="313"/>
      <c r="M33" s="313"/>
      <c r="N33" s="312"/>
      <c r="O33" s="313"/>
      <c r="P33" s="313">
        <v>3</v>
      </c>
      <c r="Q33" s="314">
        <v>2</v>
      </c>
      <c r="R33" s="315"/>
      <c r="S33" s="313">
        <v>2</v>
      </c>
      <c r="T33" s="313" t="s">
        <v>100</v>
      </c>
      <c r="U33" s="316">
        <f>AVERAGE(J33:T33)</f>
        <v>2.5</v>
      </c>
      <c r="V33" s="195" t="s">
        <v>201</v>
      </c>
      <c r="W33" s="39"/>
    </row>
    <row r="34" spans="1:23" s="38" customFormat="1" ht="34.5" customHeight="1" x14ac:dyDescent="0.2">
      <c r="A34" s="297">
        <v>22</v>
      </c>
      <c r="B34" s="320" t="s">
        <v>5</v>
      </c>
      <c r="C34" s="82" t="s">
        <v>39</v>
      </c>
      <c r="D34" s="309" t="s">
        <v>64</v>
      </c>
      <c r="E34" s="310" t="s">
        <v>64</v>
      </c>
      <c r="F34" s="308" t="s">
        <v>39</v>
      </c>
      <c r="G34" s="324" t="s">
        <v>204</v>
      </c>
      <c r="H34" s="324" t="s">
        <v>204</v>
      </c>
      <c r="I34" s="312" t="s">
        <v>94</v>
      </c>
      <c r="J34" s="313">
        <v>4</v>
      </c>
      <c r="K34" s="313" t="s">
        <v>182</v>
      </c>
      <c r="L34" s="313"/>
      <c r="M34" s="313"/>
      <c r="N34" s="312">
        <v>4</v>
      </c>
      <c r="O34" s="313"/>
      <c r="P34" s="313">
        <v>2</v>
      </c>
      <c r="Q34" s="314">
        <v>1</v>
      </c>
      <c r="R34" s="315"/>
      <c r="S34" s="313">
        <v>1</v>
      </c>
      <c r="T34" s="313" t="s">
        <v>100</v>
      </c>
      <c r="U34" s="316">
        <f>AVERAGE(J34:T34)</f>
        <v>2.4</v>
      </c>
      <c r="V34" s="195" t="s">
        <v>202</v>
      </c>
      <c r="W34" s="39"/>
    </row>
    <row r="35" spans="1:23" ht="38.25" customHeight="1" x14ac:dyDescent="0.2">
      <c r="A35" s="297">
        <v>23</v>
      </c>
      <c r="B35" s="320" t="s">
        <v>9</v>
      </c>
      <c r="C35" s="83" t="s">
        <v>80</v>
      </c>
      <c r="D35" s="309" t="s">
        <v>54</v>
      </c>
      <c r="E35" s="310" t="s">
        <v>54</v>
      </c>
      <c r="F35" s="308" t="s">
        <v>84</v>
      </c>
      <c r="G35" s="324" t="s">
        <v>204</v>
      </c>
      <c r="H35" s="324" t="s">
        <v>204</v>
      </c>
      <c r="I35" s="312" t="s">
        <v>94</v>
      </c>
      <c r="J35" s="313">
        <v>3</v>
      </c>
      <c r="K35" s="313" t="s">
        <v>182</v>
      </c>
      <c r="L35" s="313"/>
      <c r="M35" s="313"/>
      <c r="N35" s="312">
        <v>3</v>
      </c>
      <c r="O35" s="313"/>
      <c r="P35" s="313">
        <v>1</v>
      </c>
      <c r="Q35" s="314">
        <v>1</v>
      </c>
      <c r="R35" s="315"/>
      <c r="S35" s="313">
        <v>1</v>
      </c>
      <c r="T35" s="313" t="s">
        <v>100</v>
      </c>
      <c r="U35" s="316">
        <f>AVERAGE(J35:T35)</f>
        <v>1.8</v>
      </c>
      <c r="V35" s="195" t="s">
        <v>202</v>
      </c>
    </row>
    <row r="36" spans="1:23" ht="37.5" customHeight="1" x14ac:dyDescent="0.2">
      <c r="A36" s="297">
        <v>24</v>
      </c>
      <c r="B36" s="320" t="s">
        <v>10</v>
      </c>
      <c r="C36" s="317" t="s">
        <v>89</v>
      </c>
      <c r="D36" s="309" t="s">
        <v>54</v>
      </c>
      <c r="E36" s="310" t="s">
        <v>54</v>
      </c>
      <c r="F36" s="308" t="s">
        <v>90</v>
      </c>
      <c r="G36" s="324" t="s">
        <v>204</v>
      </c>
      <c r="H36" s="324" t="s">
        <v>204</v>
      </c>
      <c r="I36" s="312" t="s">
        <v>94</v>
      </c>
      <c r="J36" s="313">
        <v>3</v>
      </c>
      <c r="K36" s="313" t="s">
        <v>182</v>
      </c>
      <c r="L36" s="313"/>
      <c r="M36" s="313"/>
      <c r="N36" s="312">
        <v>4</v>
      </c>
      <c r="O36" s="313"/>
      <c r="P36" s="313">
        <v>1</v>
      </c>
      <c r="Q36" s="314">
        <v>1</v>
      </c>
      <c r="R36" s="315"/>
      <c r="S36" s="313">
        <v>4</v>
      </c>
      <c r="T36" s="313" t="s">
        <v>100</v>
      </c>
      <c r="U36" s="316">
        <f>AVERAGE(J36:L36,S36)</f>
        <v>3.5</v>
      </c>
      <c r="V36" s="195" t="s">
        <v>202</v>
      </c>
    </row>
    <row r="37" spans="1:23" s="150" customFormat="1" ht="49.5" customHeight="1" x14ac:dyDescent="0.2">
      <c r="A37" s="331">
        <v>25</v>
      </c>
      <c r="B37" s="332" t="s">
        <v>10</v>
      </c>
      <c r="C37" s="333" t="s">
        <v>47</v>
      </c>
      <c r="D37" s="334" t="s">
        <v>143</v>
      </c>
      <c r="E37" s="335">
        <v>473224</v>
      </c>
      <c r="F37" s="333" t="s">
        <v>160</v>
      </c>
      <c r="G37" s="336"/>
      <c r="H37" s="336"/>
      <c r="I37" s="337"/>
      <c r="J37" s="337"/>
      <c r="K37" s="338"/>
      <c r="L37" s="337"/>
      <c r="M37" s="337"/>
      <c r="N37" s="339"/>
      <c r="O37" s="337"/>
      <c r="P37" s="337"/>
      <c r="Q37" s="337"/>
      <c r="R37" s="335"/>
      <c r="S37" s="337"/>
      <c r="T37" s="168"/>
      <c r="U37" s="337"/>
      <c r="V37" s="340"/>
      <c r="W37" s="149"/>
    </row>
    <row r="38" spans="1:23" s="38" customFormat="1" ht="35.25" customHeight="1" x14ac:dyDescent="0.2">
      <c r="A38" s="331">
        <v>26</v>
      </c>
      <c r="B38" s="341" t="s">
        <v>5</v>
      </c>
      <c r="C38" s="167" t="s">
        <v>49</v>
      </c>
      <c r="D38" s="342" t="s">
        <v>102</v>
      </c>
      <c r="E38" s="343">
        <v>469690</v>
      </c>
      <c r="F38" s="344" t="s">
        <v>169</v>
      </c>
      <c r="G38" s="345"/>
      <c r="H38" s="345"/>
      <c r="I38" s="346"/>
      <c r="J38" s="346"/>
      <c r="K38" s="347"/>
      <c r="L38" s="346"/>
      <c r="M38" s="346"/>
      <c r="N38" s="348"/>
      <c r="O38" s="346"/>
      <c r="P38" s="346"/>
      <c r="Q38" s="346"/>
      <c r="R38" s="349"/>
      <c r="S38" s="346"/>
      <c r="T38" s="346"/>
      <c r="U38" s="350"/>
      <c r="V38" s="195"/>
      <c r="W38" s="39"/>
    </row>
    <row r="39" spans="1:23" s="157" customFormat="1" ht="23.25" customHeight="1" x14ac:dyDescent="0.2">
      <c r="A39" s="331">
        <v>27</v>
      </c>
      <c r="B39" s="351" t="s">
        <v>10</v>
      </c>
      <c r="C39" s="352" t="s">
        <v>46</v>
      </c>
      <c r="D39" s="353" t="s">
        <v>144</v>
      </c>
      <c r="E39" s="354">
        <v>368299</v>
      </c>
      <c r="F39" s="355" t="s">
        <v>125</v>
      </c>
      <c r="G39" s="324"/>
      <c r="H39" s="324"/>
      <c r="I39" s="312"/>
      <c r="J39" s="312"/>
      <c r="K39" s="347"/>
      <c r="L39" s="312"/>
      <c r="M39" s="312"/>
      <c r="N39" s="312"/>
      <c r="O39" s="312"/>
      <c r="P39" s="312"/>
      <c r="Q39" s="312"/>
      <c r="R39" s="356"/>
      <c r="S39" s="312"/>
      <c r="T39" s="154"/>
      <c r="U39" s="312"/>
      <c r="V39" s="357"/>
      <c r="W39" s="156"/>
    </row>
    <row r="40" spans="1:23" s="171" customFormat="1" ht="34.5" customHeight="1" x14ac:dyDescent="0.2">
      <c r="A40" s="331">
        <v>28</v>
      </c>
      <c r="B40" s="332" t="s">
        <v>11</v>
      </c>
      <c r="C40" s="158" t="s">
        <v>83</v>
      </c>
      <c r="D40" s="334" t="s">
        <v>146</v>
      </c>
      <c r="E40" s="335">
        <v>479912</v>
      </c>
      <c r="F40" s="333" t="s">
        <v>170</v>
      </c>
      <c r="G40" s="336"/>
      <c r="H40" s="336"/>
      <c r="I40" s="337"/>
      <c r="J40" s="337"/>
      <c r="K40" s="358"/>
      <c r="L40" s="337"/>
      <c r="M40" s="337"/>
      <c r="N40" s="339"/>
      <c r="O40" s="337"/>
      <c r="P40" s="337"/>
      <c r="Q40" s="337"/>
      <c r="R40" s="335"/>
      <c r="S40" s="337"/>
      <c r="T40" s="337"/>
      <c r="U40" s="359"/>
      <c r="V40" s="340"/>
      <c r="W40" s="170"/>
    </row>
    <row r="41" spans="1:23" s="150" customFormat="1" ht="30" x14ac:dyDescent="0.25">
      <c r="A41" s="331">
        <v>29</v>
      </c>
      <c r="B41" s="360" t="s">
        <v>2</v>
      </c>
      <c r="C41" s="333" t="s">
        <v>36</v>
      </c>
      <c r="D41" s="334" t="s">
        <v>55</v>
      </c>
      <c r="E41" s="335">
        <v>399072</v>
      </c>
      <c r="F41" s="333" t="s">
        <v>156</v>
      </c>
      <c r="G41" s="361"/>
      <c r="H41" s="361"/>
      <c r="I41" s="337"/>
      <c r="J41" s="337"/>
      <c r="K41" s="358"/>
      <c r="L41" s="337"/>
      <c r="M41" s="337"/>
      <c r="N41" s="339"/>
      <c r="O41" s="337"/>
      <c r="P41" s="337"/>
      <c r="Q41" s="337"/>
      <c r="R41" s="335"/>
      <c r="S41" s="337"/>
      <c r="T41" s="337"/>
      <c r="U41" s="359"/>
      <c r="V41" s="340"/>
      <c r="W41" s="149"/>
    </row>
    <row r="42" spans="1:23" s="150" customFormat="1" ht="27.75" customHeight="1" x14ac:dyDescent="0.2">
      <c r="A42" s="331">
        <v>30</v>
      </c>
      <c r="B42" s="332" t="s">
        <v>11</v>
      </c>
      <c r="C42" s="333" t="s">
        <v>76</v>
      </c>
      <c r="D42" s="334" t="s">
        <v>145</v>
      </c>
      <c r="E42" s="335">
        <v>398029</v>
      </c>
      <c r="F42" s="333" t="s">
        <v>124</v>
      </c>
      <c r="G42" s="336"/>
      <c r="H42" s="336"/>
      <c r="I42" s="337"/>
      <c r="J42" s="337"/>
      <c r="K42" s="358"/>
      <c r="L42" s="337"/>
      <c r="M42" s="337"/>
      <c r="N42" s="339"/>
      <c r="O42" s="337"/>
      <c r="P42" s="337"/>
      <c r="Q42" s="337"/>
      <c r="R42" s="335"/>
      <c r="S42" s="337"/>
      <c r="T42" s="337"/>
      <c r="U42" s="359"/>
      <c r="V42" s="340"/>
      <c r="W42" s="149"/>
    </row>
    <row r="43" spans="1:23" s="150" customFormat="1" ht="39" customHeight="1" x14ac:dyDescent="0.2">
      <c r="A43" s="331">
        <v>31</v>
      </c>
      <c r="B43" s="332" t="s">
        <v>5</v>
      </c>
      <c r="C43" s="158" t="s">
        <v>67</v>
      </c>
      <c r="D43" s="334" t="s">
        <v>55</v>
      </c>
      <c r="E43" s="335">
        <v>152054</v>
      </c>
      <c r="F43" s="333" t="s">
        <v>131</v>
      </c>
      <c r="G43" s="336" t="s">
        <v>204</v>
      </c>
      <c r="H43" s="336" t="s">
        <v>204</v>
      </c>
      <c r="I43" s="337"/>
      <c r="J43" s="337"/>
      <c r="K43" s="337"/>
      <c r="L43" s="337"/>
      <c r="M43" s="337"/>
      <c r="N43" s="339"/>
      <c r="O43" s="337"/>
      <c r="P43" s="337"/>
      <c r="Q43" s="337"/>
      <c r="R43" s="335"/>
      <c r="S43" s="337"/>
      <c r="T43" s="337"/>
      <c r="U43" s="359"/>
      <c r="V43" s="340"/>
      <c r="W43" s="149"/>
    </row>
    <row r="44" spans="1:23" ht="20.25" customHeight="1" x14ac:dyDescent="0.25">
      <c r="C44" s="362" t="s">
        <v>244</v>
      </c>
      <c r="F44" s="136"/>
      <c r="G44" s="363"/>
      <c r="H44" s="363"/>
    </row>
    <row r="46" spans="1:23" x14ac:dyDescent="0.2">
      <c r="F46" s="110"/>
      <c r="G46" s="259"/>
      <c r="H46" s="259"/>
    </row>
    <row r="47" spans="1:23" x14ac:dyDescent="0.2">
      <c r="F47" s="110"/>
      <c r="G47" s="259"/>
      <c r="H47" s="259"/>
    </row>
    <row r="59" spans="2:27" s="18" customFormat="1" x14ac:dyDescent="0.2">
      <c r="B59" s="9"/>
      <c r="C59" s="250"/>
      <c r="D59" s="250"/>
      <c r="E59" s="250"/>
      <c r="F59" s="250"/>
      <c r="G59" s="224"/>
      <c r="H59" s="224"/>
      <c r="N59" s="205"/>
      <c r="Q59" s="24"/>
      <c r="T59"/>
      <c r="U59" s="250"/>
      <c r="V59"/>
      <c r="W59" s="4"/>
      <c r="X59"/>
      <c r="Y59"/>
      <c r="Z59"/>
      <c r="AA59"/>
    </row>
    <row r="61" spans="2:27" s="18" customFormat="1" x14ac:dyDescent="0.2">
      <c r="B61" s="9"/>
      <c r="C61" s="250"/>
      <c r="D61" s="250"/>
      <c r="E61" s="250"/>
      <c r="F61" s="250"/>
      <c r="G61" s="224"/>
      <c r="H61" s="224"/>
      <c r="N61" s="205"/>
      <c r="Q61" s="24"/>
      <c r="T61"/>
      <c r="U61" s="250"/>
      <c r="V61"/>
      <c r="W61" s="4"/>
      <c r="X61"/>
      <c r="Y61"/>
      <c r="Z61"/>
      <c r="AA61"/>
    </row>
  </sheetData>
  <autoFilter ref="A7:V36" xr:uid="{00000000-0009-0000-0000-000000000000}"/>
  <mergeCells count="2">
    <mergeCell ref="D1:E1"/>
    <mergeCell ref="D6:E6"/>
  </mergeCells>
  <pageMargins left="0.45" right="0.45" top="0.5" bottom="0.5" header="0.05" footer="0.05"/>
  <pageSetup paperSize="17"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ADEF-C2DB-4A01-AC55-53A5929BDE34}">
  <dimension ref="A1:P33"/>
  <sheetViews>
    <sheetView zoomScale="85" zoomScaleNormal="85" workbookViewId="0">
      <pane xSplit="2" ySplit="7" topLeftCell="C11" activePane="bottomRight" state="frozen"/>
      <selection pane="topRight" activeCell="H1" sqref="H1"/>
      <selection pane="bottomLeft" activeCell="A8" sqref="A8"/>
      <selection pane="bottomRight" activeCell="H29" sqref="H29"/>
    </sheetView>
  </sheetViews>
  <sheetFormatPr defaultRowHeight="12.75" x14ac:dyDescent="0.2"/>
  <cols>
    <col min="1" max="1" width="6" style="18" customWidth="1"/>
    <col min="2" max="2" width="21.28515625" style="9" customWidth="1"/>
    <col min="3" max="3" width="49.85546875" style="207" customWidth="1"/>
    <col min="4" max="4" width="15.140625" bestFit="1" customWidth="1"/>
    <col min="5" max="5" width="13.5703125" customWidth="1"/>
    <col min="6" max="6" width="11.4257812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v>45031</v>
      </c>
      <c r="C2" s="11" t="s">
        <v>227</v>
      </c>
    </row>
    <row r="3" spans="1:16" x14ac:dyDescent="0.2">
      <c r="B3" s="73" t="s">
        <v>138</v>
      </c>
      <c r="C3" s="13"/>
    </row>
    <row r="4" spans="1:16" x14ac:dyDescent="0.2">
      <c r="B4" s="74"/>
      <c r="C4" s="13"/>
    </row>
    <row r="5" spans="1:16" x14ac:dyDescent="0.2">
      <c r="C5" s="28" t="e">
        <f>'FY21 Ranking Sheet '!#REF!</f>
        <v>#REF!</v>
      </c>
    </row>
    <row r="6" spans="1:16" ht="38.25" x14ac:dyDescent="0.2">
      <c r="A6" s="19" t="s">
        <v>13</v>
      </c>
      <c r="B6" s="2" t="s">
        <v>1</v>
      </c>
      <c r="C6" s="2" t="s">
        <v>0</v>
      </c>
      <c r="D6" s="235" t="s">
        <v>225</v>
      </c>
      <c r="E6" s="235" t="s">
        <v>206</v>
      </c>
      <c r="F6" s="236" t="s">
        <v>226</v>
      </c>
      <c r="H6" s="29"/>
      <c r="I6" s="29"/>
      <c r="J6" s="29"/>
      <c r="K6" s="29"/>
      <c r="L6" s="29"/>
      <c r="M6" s="29"/>
      <c r="N6" s="29"/>
      <c r="O6" s="29"/>
    </row>
    <row r="7" spans="1:16" x14ac:dyDescent="0.2">
      <c r="A7" s="20"/>
      <c r="B7" s="431" t="s">
        <v>6</v>
      </c>
      <c r="C7" s="432"/>
      <c r="D7" s="432"/>
      <c r="E7" s="432"/>
      <c r="F7" s="7"/>
      <c r="H7" s="33"/>
      <c r="I7" s="33"/>
      <c r="J7" s="29"/>
      <c r="K7" s="29"/>
      <c r="L7" s="29"/>
      <c r="M7" s="29"/>
      <c r="N7" s="29"/>
      <c r="O7" s="29"/>
    </row>
    <row r="8" spans="1:16" x14ac:dyDescent="0.2">
      <c r="A8" s="23">
        <v>1</v>
      </c>
      <c r="B8" s="10" t="s">
        <v>6</v>
      </c>
      <c r="C8" s="25" t="s">
        <v>7</v>
      </c>
      <c r="D8" s="59">
        <v>73030</v>
      </c>
      <c r="E8" s="59"/>
      <c r="F8" s="10" t="s">
        <v>28</v>
      </c>
      <c r="H8" s="33"/>
      <c r="I8" s="33"/>
      <c r="J8" s="29"/>
      <c r="K8" s="29"/>
      <c r="L8" s="29"/>
      <c r="M8" s="29"/>
      <c r="N8" s="29"/>
      <c r="O8" s="29"/>
    </row>
    <row r="9" spans="1:16" x14ac:dyDescent="0.2">
      <c r="A9" s="23">
        <v>2</v>
      </c>
      <c r="B9" s="10" t="s">
        <v>29</v>
      </c>
      <c r="C9" s="25" t="s">
        <v>31</v>
      </c>
      <c r="D9" s="59">
        <f>'FY21 Ranking Sheet '!G11</f>
        <v>0</v>
      </c>
      <c r="E9" s="59"/>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211">
        <v>6</v>
      </c>
      <c r="B12" s="215" t="s">
        <v>40</v>
      </c>
      <c r="C12" s="216" t="s">
        <v>51</v>
      </c>
      <c r="D12" s="233">
        <v>130</v>
      </c>
      <c r="E12" s="62"/>
      <c r="F12" s="63" t="s">
        <v>28</v>
      </c>
      <c r="G12" s="26"/>
      <c r="H12" s="33"/>
      <c r="I12" s="33"/>
      <c r="J12" s="29"/>
      <c r="K12" s="34"/>
      <c r="L12" s="29"/>
      <c r="M12" s="29"/>
      <c r="N12" s="29"/>
      <c r="O12" s="29"/>
    </row>
    <row r="13" spans="1:16" ht="14.25" x14ac:dyDescent="0.2">
      <c r="A13" s="211">
        <v>11</v>
      </c>
      <c r="B13" s="215" t="s">
        <v>5</v>
      </c>
      <c r="C13" s="219" t="s">
        <v>62</v>
      </c>
      <c r="D13" s="234">
        <v>275</v>
      </c>
      <c r="E13" s="62"/>
      <c r="F13" s="63" t="s">
        <v>28</v>
      </c>
      <c r="H13" s="33"/>
      <c r="I13" s="33"/>
      <c r="J13" s="29"/>
      <c r="K13" s="29"/>
      <c r="L13" s="29"/>
      <c r="M13" s="29"/>
      <c r="N13" s="29"/>
      <c r="O13" s="29"/>
    </row>
    <row r="14" spans="1:16" ht="14.25" x14ac:dyDescent="0.2">
      <c r="A14" s="211">
        <v>15</v>
      </c>
      <c r="B14" s="212" t="s">
        <v>8</v>
      </c>
      <c r="C14" s="213" t="s">
        <v>78</v>
      </c>
      <c r="D14" s="233">
        <v>0</v>
      </c>
      <c r="E14" s="62"/>
      <c r="F14" s="63" t="s">
        <v>28</v>
      </c>
      <c r="H14" s="33"/>
      <c r="I14" s="33"/>
      <c r="J14" s="29"/>
      <c r="K14" s="29"/>
      <c r="L14" s="29"/>
      <c r="M14" s="29"/>
      <c r="N14" s="29"/>
      <c r="O14" s="29"/>
      <c r="P14" s="4"/>
    </row>
    <row r="15" spans="1:16" ht="28.5" x14ac:dyDescent="0.2">
      <c r="A15" s="211">
        <v>17</v>
      </c>
      <c r="B15" s="215" t="s">
        <v>10</v>
      </c>
      <c r="C15" s="219" t="s">
        <v>157</v>
      </c>
      <c r="D15" s="234">
        <v>2200</v>
      </c>
      <c r="E15" s="62"/>
      <c r="F15" s="63" t="s">
        <v>28</v>
      </c>
      <c r="H15" s="33"/>
      <c r="I15" s="33"/>
      <c r="J15" s="29"/>
      <c r="K15" s="29"/>
      <c r="L15" s="29"/>
      <c r="M15" s="29"/>
      <c r="N15" s="29"/>
      <c r="O15" s="29"/>
      <c r="P15" s="4"/>
    </row>
    <row r="16" spans="1:16" ht="14.25" x14ac:dyDescent="0.2">
      <c r="A16" s="211">
        <v>19</v>
      </c>
      <c r="B16" s="214" t="s">
        <v>5</v>
      </c>
      <c r="C16" s="221" t="s">
        <v>82</v>
      </c>
      <c r="D16" s="234">
        <v>18</v>
      </c>
      <c r="E16" s="62"/>
      <c r="F16" s="63" t="s">
        <v>28</v>
      </c>
      <c r="H16" s="33"/>
      <c r="I16" s="33"/>
      <c r="J16" s="29"/>
      <c r="K16" s="29"/>
      <c r="L16" s="29"/>
      <c r="M16" s="29"/>
      <c r="N16" s="29"/>
      <c r="O16" s="29"/>
      <c r="P16" s="4"/>
    </row>
    <row r="17" spans="1:16" ht="14.25" x14ac:dyDescent="0.2">
      <c r="A17" s="211">
        <v>4</v>
      </c>
      <c r="B17" s="214" t="s">
        <v>5</v>
      </c>
      <c r="C17" s="213" t="s">
        <v>58</v>
      </c>
      <c r="D17" s="233">
        <v>0</v>
      </c>
      <c r="E17" s="62"/>
      <c r="F17" s="63">
        <v>4.5714285714285712</v>
      </c>
      <c r="H17" s="33"/>
      <c r="I17" s="33"/>
      <c r="J17" s="30"/>
      <c r="K17" s="29"/>
      <c r="L17" s="29"/>
      <c r="M17" s="29"/>
      <c r="N17" s="29"/>
      <c r="O17" s="29"/>
      <c r="P17" s="4"/>
    </row>
    <row r="18" spans="1:16" ht="14.25" x14ac:dyDescent="0.2">
      <c r="A18" s="211">
        <v>5</v>
      </c>
      <c r="B18" s="215" t="s">
        <v>5</v>
      </c>
      <c r="C18" s="213" t="s">
        <v>162</v>
      </c>
      <c r="D18" s="233">
        <v>0</v>
      </c>
      <c r="E18" s="62"/>
      <c r="F18" s="63">
        <v>4</v>
      </c>
      <c r="H18" s="33"/>
      <c r="I18" s="33"/>
      <c r="J18" s="29"/>
      <c r="K18" s="29"/>
      <c r="L18" s="29"/>
      <c r="M18" s="29"/>
      <c r="N18" s="29"/>
      <c r="O18" s="29"/>
    </row>
    <row r="19" spans="1:16" ht="28.5" x14ac:dyDescent="0.2">
      <c r="A19" s="211">
        <v>9</v>
      </c>
      <c r="B19" s="215" t="s">
        <v>4</v>
      </c>
      <c r="C19" s="219" t="s">
        <v>57</v>
      </c>
      <c r="D19" s="233">
        <v>150</v>
      </c>
      <c r="E19" s="62"/>
      <c r="F19" s="63">
        <v>4</v>
      </c>
      <c r="H19" s="33"/>
      <c r="I19" s="33"/>
      <c r="J19" s="35"/>
      <c r="K19" s="35"/>
      <c r="L19" s="29"/>
      <c r="M19" s="29"/>
      <c r="N19" s="29"/>
      <c r="O19" s="29"/>
    </row>
    <row r="20" spans="1:16" s="27" customFormat="1" ht="28.5" x14ac:dyDescent="0.2">
      <c r="A20" s="211">
        <v>13</v>
      </c>
      <c r="B20" s="217" t="s">
        <v>5</v>
      </c>
      <c r="C20" s="220" t="s">
        <v>173</v>
      </c>
      <c r="D20" s="233">
        <v>0</v>
      </c>
      <c r="E20" s="62"/>
      <c r="F20" s="63">
        <v>3.9166666666666665</v>
      </c>
      <c r="G20" s="26"/>
      <c r="H20" s="36"/>
      <c r="I20" s="33"/>
      <c r="J20" s="37"/>
      <c r="K20" s="35"/>
      <c r="L20" s="16"/>
      <c r="M20" s="16"/>
      <c r="N20" s="16"/>
      <c r="O20" s="16"/>
    </row>
    <row r="21" spans="1:16" ht="14.25" x14ac:dyDescent="0.2">
      <c r="A21" s="211">
        <v>12</v>
      </c>
      <c r="B21" s="214" t="s">
        <v>5</v>
      </c>
      <c r="C21" s="213" t="s">
        <v>37</v>
      </c>
      <c r="D21" s="233">
        <v>0</v>
      </c>
      <c r="E21" s="62"/>
      <c r="F21" s="63">
        <v>3.7142857142857144</v>
      </c>
      <c r="H21" s="33"/>
      <c r="I21" s="33"/>
      <c r="J21" s="35"/>
      <c r="K21" s="35"/>
      <c r="L21" s="29"/>
      <c r="M21" s="29"/>
      <c r="N21" s="29"/>
      <c r="O21" s="29"/>
    </row>
    <row r="22" spans="1:16" ht="28.5" x14ac:dyDescent="0.2">
      <c r="A22" s="211">
        <v>24</v>
      </c>
      <c r="B22" s="215" t="s">
        <v>10</v>
      </c>
      <c r="C22" s="219" t="s">
        <v>89</v>
      </c>
      <c r="D22" s="234">
        <v>0</v>
      </c>
      <c r="E22" s="62"/>
      <c r="F22" s="63">
        <v>3.5</v>
      </c>
      <c r="H22" s="33"/>
      <c r="I22" s="33"/>
      <c r="J22" s="35"/>
      <c r="K22" s="35"/>
      <c r="L22" s="29"/>
      <c r="M22" s="29"/>
      <c r="N22" s="29"/>
      <c r="O22" s="29"/>
    </row>
    <row r="23" spans="1:16" ht="14.25" x14ac:dyDescent="0.2">
      <c r="A23" s="211">
        <v>7</v>
      </c>
      <c r="B23" s="215" t="s">
        <v>41</v>
      </c>
      <c r="C23" s="216" t="s">
        <v>163</v>
      </c>
      <c r="D23" s="233">
        <v>0</v>
      </c>
      <c r="E23" s="62"/>
      <c r="F23" s="63">
        <v>3.4</v>
      </c>
      <c r="H23" s="33"/>
      <c r="I23" s="33"/>
      <c r="J23" s="35"/>
      <c r="K23" s="35"/>
      <c r="L23" s="29"/>
      <c r="M23" s="29"/>
      <c r="N23" s="29"/>
      <c r="O23" s="29"/>
      <c r="P23" s="4"/>
    </row>
    <row r="24" spans="1:16" ht="14.25" x14ac:dyDescent="0.2">
      <c r="A24" s="211">
        <v>16</v>
      </c>
      <c r="B24" s="215" t="s">
        <v>9</v>
      </c>
      <c r="C24" s="219" t="s">
        <v>66</v>
      </c>
      <c r="D24" s="234">
        <v>0</v>
      </c>
      <c r="E24" s="62"/>
      <c r="F24" s="63">
        <v>3</v>
      </c>
      <c r="H24" s="33"/>
      <c r="I24" s="33"/>
      <c r="J24" s="35"/>
      <c r="K24" s="35"/>
      <c r="L24" s="29"/>
      <c r="M24" s="29"/>
      <c r="N24" s="29"/>
      <c r="O24" s="29"/>
    </row>
    <row r="25" spans="1:16" ht="14.25" x14ac:dyDescent="0.2">
      <c r="A25" s="211">
        <v>18</v>
      </c>
      <c r="B25" s="217" t="s">
        <v>10</v>
      </c>
      <c r="C25" s="220" t="s">
        <v>159</v>
      </c>
      <c r="D25" s="234">
        <v>0</v>
      </c>
      <c r="E25" s="62"/>
      <c r="F25" s="63">
        <v>3</v>
      </c>
      <c r="H25" s="33"/>
      <c r="I25" s="33"/>
      <c r="J25" s="35"/>
      <c r="K25" s="35"/>
      <c r="L25" s="29"/>
      <c r="M25" s="29"/>
      <c r="N25" s="29"/>
      <c r="O25" s="29"/>
    </row>
    <row r="26" spans="1:16" ht="28.5" x14ac:dyDescent="0.2">
      <c r="A26" s="211">
        <v>14</v>
      </c>
      <c r="B26" s="215" t="s">
        <v>11</v>
      </c>
      <c r="C26" s="219" t="s">
        <v>97</v>
      </c>
      <c r="D26" s="233">
        <v>0</v>
      </c>
      <c r="E26" s="62"/>
      <c r="F26" s="63">
        <v>2.7142857142857144</v>
      </c>
      <c r="H26" s="33"/>
      <c r="I26" s="33"/>
      <c r="J26" s="35"/>
      <c r="K26" s="35"/>
      <c r="L26" s="29"/>
      <c r="M26" s="29"/>
      <c r="N26" s="29"/>
      <c r="O26" s="29"/>
    </row>
    <row r="27" spans="1:16" ht="14.25" x14ac:dyDescent="0.2">
      <c r="A27" s="211">
        <v>3</v>
      </c>
      <c r="B27" s="212" t="s">
        <v>2</v>
      </c>
      <c r="C27" s="213" t="s">
        <v>35</v>
      </c>
      <c r="D27" s="233">
        <v>0</v>
      </c>
      <c r="E27" s="62"/>
      <c r="F27" s="63">
        <v>2.5714285714285716</v>
      </c>
      <c r="G27" s="26"/>
      <c r="H27" s="33"/>
      <c r="I27" s="33"/>
      <c r="J27" s="35"/>
      <c r="K27" s="35"/>
      <c r="L27" s="29"/>
      <c r="M27" s="29"/>
      <c r="N27" s="29"/>
      <c r="O27" s="29"/>
    </row>
    <row r="28" spans="1:16" ht="28.5" x14ac:dyDescent="0.2">
      <c r="A28" s="211">
        <v>21</v>
      </c>
      <c r="B28" s="215" t="s">
        <v>4</v>
      </c>
      <c r="C28" s="216" t="s">
        <v>166</v>
      </c>
      <c r="D28" s="234" t="s">
        <v>204</v>
      </c>
      <c r="E28" s="62"/>
      <c r="F28" s="63">
        <v>2.5</v>
      </c>
      <c r="H28" s="33"/>
      <c r="I28" s="33"/>
      <c r="J28" s="35"/>
      <c r="K28" s="29"/>
      <c r="L28" s="29"/>
      <c r="M28" s="29"/>
      <c r="N28" s="29"/>
      <c r="O28" s="29"/>
    </row>
    <row r="29" spans="1:16" ht="28.5" x14ac:dyDescent="0.2">
      <c r="A29" s="211">
        <v>22</v>
      </c>
      <c r="B29" s="215" t="s">
        <v>5</v>
      </c>
      <c r="C29" s="221" t="s">
        <v>39</v>
      </c>
      <c r="D29" s="234" t="s">
        <v>204</v>
      </c>
      <c r="E29" s="62"/>
      <c r="F29" s="63">
        <v>2.4</v>
      </c>
      <c r="H29" s="33"/>
      <c r="I29" s="33"/>
      <c r="J29" s="35"/>
      <c r="K29" s="29"/>
      <c r="L29" s="29"/>
      <c r="M29" s="29"/>
      <c r="N29" s="29"/>
      <c r="O29" s="29"/>
    </row>
    <row r="30" spans="1:16" ht="14.25" x14ac:dyDescent="0.2">
      <c r="A30" s="211">
        <v>8</v>
      </c>
      <c r="B30" s="217" t="s">
        <v>41</v>
      </c>
      <c r="C30" s="218" t="s">
        <v>158</v>
      </c>
      <c r="D30" s="233">
        <v>0</v>
      </c>
      <c r="E30" s="62"/>
      <c r="F30" s="63">
        <v>2.3333333333333335</v>
      </c>
      <c r="H30" s="33"/>
      <c r="I30" s="33"/>
      <c r="J30" s="35"/>
      <c r="K30" s="29"/>
      <c r="L30" s="29"/>
      <c r="M30" s="29"/>
      <c r="N30" s="29"/>
      <c r="O30" s="29"/>
    </row>
    <row r="31" spans="1:16" ht="14.25" x14ac:dyDescent="0.2">
      <c r="A31" s="211">
        <v>10</v>
      </c>
      <c r="B31" s="215" t="s">
        <v>3</v>
      </c>
      <c r="C31" s="219" t="s">
        <v>74</v>
      </c>
      <c r="D31" s="233">
        <v>0</v>
      </c>
      <c r="E31" s="62"/>
      <c r="F31" s="63">
        <v>2.3333333333333335</v>
      </c>
      <c r="H31" s="33"/>
      <c r="I31" s="33"/>
      <c r="J31" s="35"/>
      <c r="K31" s="29"/>
      <c r="L31" s="29"/>
      <c r="M31" s="29"/>
      <c r="N31" s="29"/>
      <c r="O31" s="29"/>
    </row>
    <row r="32" spans="1:16" ht="28.5" x14ac:dyDescent="0.2">
      <c r="A32" s="211">
        <v>20</v>
      </c>
      <c r="B32" s="215" t="s">
        <v>5</v>
      </c>
      <c r="C32" s="221" t="s">
        <v>165</v>
      </c>
      <c r="D32" s="234" t="s">
        <v>204</v>
      </c>
      <c r="E32" s="62"/>
      <c r="F32" s="63">
        <v>2</v>
      </c>
      <c r="H32" s="33"/>
      <c r="I32" s="33"/>
      <c r="J32" s="35"/>
      <c r="K32" s="29"/>
      <c r="L32" s="29"/>
      <c r="M32" s="29"/>
      <c r="N32" s="29"/>
      <c r="O32" s="29"/>
    </row>
    <row r="33" spans="1:15" ht="14.25" x14ac:dyDescent="0.2">
      <c r="A33" s="211">
        <v>23</v>
      </c>
      <c r="B33" s="215" t="s">
        <v>9</v>
      </c>
      <c r="C33" s="216" t="s">
        <v>80</v>
      </c>
      <c r="D33" s="234">
        <v>0</v>
      </c>
      <c r="E33" s="62"/>
      <c r="F33" s="63">
        <v>1.8</v>
      </c>
      <c r="H33" s="33"/>
      <c r="I33" s="33"/>
      <c r="J33" s="35"/>
      <c r="K33" s="29"/>
      <c r="L33" s="29"/>
      <c r="M33" s="29"/>
      <c r="N33" s="29"/>
      <c r="O33" s="29"/>
    </row>
  </sheetData>
  <sortState xmlns:xlrd2="http://schemas.microsoft.com/office/spreadsheetml/2017/richdata2" ref="A12:F33">
    <sortCondition descending="1" ref="F12:F33"/>
  </sortState>
  <mergeCells count="1">
    <mergeCell ref="B7:E7"/>
  </mergeCells>
  <pageMargins left="0" right="0" top="0.5" bottom="0.5" header="0.3" footer="0.3"/>
  <pageSetup paperSize="17"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7"/>
  <sheetViews>
    <sheetView zoomScale="70" zoomScaleNormal="70" workbookViewId="0">
      <selection activeCell="O19" sqref="O19"/>
    </sheetView>
  </sheetViews>
  <sheetFormatPr defaultRowHeight="12.75" x14ac:dyDescent="0.2"/>
  <cols>
    <col min="1" max="1" width="7" style="18" customWidth="1"/>
    <col min="2" max="2" width="17.140625" style="9" customWidth="1"/>
    <col min="3" max="3" width="46.28515625" style="1" customWidth="1"/>
    <col min="4" max="4" width="12.5703125" style="1" customWidth="1"/>
    <col min="5" max="5" width="10.42578125" style="1" customWidth="1"/>
    <col min="6" max="6" width="61" style="1" customWidth="1"/>
    <col min="7" max="8" width="18.28515625" customWidth="1"/>
    <col min="9" max="9" width="14.85546875" style="18" customWidth="1"/>
    <col min="10" max="10" width="15.140625" style="18" customWidth="1"/>
    <col min="11" max="11" width="8.7109375" style="18" customWidth="1"/>
    <col min="12" max="12" width="7.5703125" style="18" customWidth="1"/>
    <col min="13" max="14" width="7.85546875" style="18" customWidth="1"/>
    <col min="15" max="16" width="10.28515625" style="18" customWidth="1"/>
    <col min="17" max="17" width="9.85546875" style="18" customWidth="1"/>
    <col min="18" max="18" width="8.28515625" style="24" customWidth="1"/>
    <col min="19" max="20" width="8.85546875" style="18" customWidth="1"/>
    <col min="21" max="21" width="8.85546875" customWidth="1"/>
    <col min="22" max="22" width="12.85546875" style="1" customWidth="1"/>
    <col min="23" max="23" width="8.85546875" hidden="1" customWidth="1"/>
    <col min="24" max="24" width="16.28515625" style="4" customWidth="1"/>
  </cols>
  <sheetData>
    <row r="1" spans="1:24" ht="20.25" x14ac:dyDescent="0.3">
      <c r="A1" s="17" t="s">
        <v>116</v>
      </c>
      <c r="C1" s="54"/>
      <c r="D1" s="435" t="s">
        <v>138</v>
      </c>
      <c r="E1" s="436"/>
      <c r="F1" s="121">
        <v>44362</v>
      </c>
    </row>
    <row r="2" spans="1:24" ht="20.25" x14ac:dyDescent="0.3">
      <c r="A2" s="17"/>
      <c r="C2" s="54"/>
      <c r="D2" s="121"/>
      <c r="F2" s="121"/>
    </row>
    <row r="3" spans="1:24" ht="24.75" customHeight="1" x14ac:dyDescent="0.25">
      <c r="C3" s="125" t="s">
        <v>150</v>
      </c>
      <c r="D3" s="433" t="s">
        <v>151</v>
      </c>
      <c r="E3" s="433"/>
      <c r="H3" s="80"/>
      <c r="I3" s="4"/>
      <c r="J3" s="4"/>
      <c r="K3" s="4"/>
    </row>
    <row r="4" spans="1:24" ht="30.75" customHeight="1" x14ac:dyDescent="0.25">
      <c r="C4" s="123" t="s">
        <v>149</v>
      </c>
      <c r="D4" s="124"/>
      <c r="E4" s="124"/>
      <c r="H4" s="80"/>
      <c r="I4" s="4"/>
      <c r="J4" s="4"/>
      <c r="K4" s="4"/>
    </row>
    <row r="5" spans="1:24" ht="15" x14ac:dyDescent="0.25">
      <c r="C5" s="80"/>
      <c r="D5" s="120"/>
      <c r="E5" s="120"/>
    </row>
    <row r="6" spans="1:24" ht="15" x14ac:dyDescent="0.25">
      <c r="C6" s="80"/>
      <c r="D6" s="434"/>
      <c r="E6" s="434"/>
    </row>
    <row r="7" spans="1:24" s="101" customFormat="1" ht="96.75" customHeight="1" x14ac:dyDescent="0.2">
      <c r="A7" s="97" t="s">
        <v>13</v>
      </c>
      <c r="B7" s="98" t="s">
        <v>1</v>
      </c>
      <c r="C7" s="98" t="s">
        <v>43</v>
      </c>
      <c r="D7" s="98" t="s">
        <v>52</v>
      </c>
      <c r="E7" s="98" t="s">
        <v>48</v>
      </c>
      <c r="F7" s="98" t="s">
        <v>113</v>
      </c>
      <c r="G7" s="126" t="s">
        <v>107</v>
      </c>
      <c r="H7" s="126" t="s">
        <v>137</v>
      </c>
      <c r="I7" s="126" t="s">
        <v>115</v>
      </c>
      <c r="J7" s="128" t="s">
        <v>14</v>
      </c>
      <c r="K7" s="127" t="s">
        <v>15</v>
      </c>
      <c r="L7" s="127" t="s">
        <v>16</v>
      </c>
      <c r="M7" s="127" t="s">
        <v>17</v>
      </c>
      <c r="N7" s="127" t="s">
        <v>18</v>
      </c>
      <c r="O7" s="127" t="s">
        <v>19</v>
      </c>
      <c r="P7" s="127" t="s">
        <v>20</v>
      </c>
      <c r="Q7" s="127" t="s">
        <v>21</v>
      </c>
      <c r="R7" s="127" t="s">
        <v>22</v>
      </c>
      <c r="S7" s="127" t="s">
        <v>23</v>
      </c>
      <c r="T7" s="127" t="s">
        <v>24</v>
      </c>
      <c r="U7" s="127" t="s">
        <v>25</v>
      </c>
      <c r="V7" s="129" t="s">
        <v>114</v>
      </c>
      <c r="W7" s="99" t="s">
        <v>30</v>
      </c>
      <c r="X7" s="100"/>
    </row>
    <row r="8" spans="1:24" ht="15.75" x14ac:dyDescent="0.25">
      <c r="A8" s="40"/>
      <c r="B8" s="76" t="s">
        <v>6</v>
      </c>
      <c r="C8" s="77"/>
      <c r="D8" s="77"/>
      <c r="E8" s="77"/>
      <c r="F8" s="77"/>
      <c r="G8" s="77"/>
      <c r="H8" s="77"/>
      <c r="I8" s="77"/>
      <c r="J8" s="77"/>
      <c r="K8" s="77"/>
      <c r="L8" s="77"/>
      <c r="M8" s="77"/>
      <c r="N8" s="77"/>
      <c r="O8" s="77"/>
      <c r="P8" s="77"/>
      <c r="Q8" s="77"/>
      <c r="R8" s="77"/>
      <c r="S8" s="77"/>
      <c r="T8" s="77"/>
      <c r="U8" s="77"/>
      <c r="V8" s="77"/>
      <c r="W8" t="s">
        <v>32</v>
      </c>
    </row>
    <row r="9" spans="1:24" s="38" customFormat="1" ht="15.75" x14ac:dyDescent="0.25">
      <c r="A9" s="65">
        <v>1</v>
      </c>
      <c r="B9" s="41" t="s">
        <v>6</v>
      </c>
      <c r="C9" s="46"/>
      <c r="D9" s="46"/>
      <c r="E9" s="56"/>
      <c r="F9" s="42" t="s">
        <v>69</v>
      </c>
      <c r="G9" s="113">
        <v>3.7</v>
      </c>
      <c r="H9" s="71">
        <v>10747</v>
      </c>
      <c r="I9" s="112">
        <f>H9</f>
        <v>10747</v>
      </c>
      <c r="J9" s="43" t="s">
        <v>27</v>
      </c>
      <c r="K9" s="43"/>
      <c r="L9" s="43"/>
      <c r="M9" s="43"/>
      <c r="N9" s="43"/>
      <c r="O9" s="43"/>
      <c r="P9" s="43"/>
      <c r="Q9" s="44"/>
      <c r="R9" s="45"/>
      <c r="S9" s="44"/>
      <c r="T9" s="44"/>
      <c r="U9" s="41" t="s">
        <v>28</v>
      </c>
      <c r="V9" s="46"/>
      <c r="W9" s="38" t="s">
        <v>33</v>
      </c>
      <c r="X9" s="39"/>
    </row>
    <row r="10" spans="1:24" s="38" customFormat="1" ht="15.75" x14ac:dyDescent="0.25">
      <c r="A10" s="58"/>
      <c r="B10" s="78" t="s">
        <v>68</v>
      </c>
      <c r="C10" s="79"/>
      <c r="D10" s="79"/>
      <c r="E10" s="79"/>
      <c r="F10" s="79"/>
      <c r="G10" s="79"/>
      <c r="H10" s="79"/>
      <c r="I10" s="79"/>
      <c r="J10" s="79"/>
      <c r="K10" s="79"/>
      <c r="L10" s="79"/>
      <c r="M10" s="79"/>
      <c r="N10" s="79"/>
      <c r="O10" s="79"/>
      <c r="P10" s="79"/>
      <c r="Q10" s="79"/>
      <c r="R10" s="79"/>
      <c r="S10" s="79"/>
      <c r="T10" s="79"/>
      <c r="U10" s="79"/>
      <c r="V10" s="79"/>
      <c r="X10" s="39"/>
    </row>
    <row r="11" spans="1:24" s="38" customFormat="1" ht="15.75" x14ac:dyDescent="0.25">
      <c r="A11" s="65">
        <v>2</v>
      </c>
      <c r="B11" s="41" t="s">
        <v>29</v>
      </c>
      <c r="C11" s="46"/>
      <c r="D11" s="46"/>
      <c r="E11" s="56"/>
      <c r="F11" s="42" t="s">
        <v>134</v>
      </c>
      <c r="G11" s="71">
        <v>0</v>
      </c>
      <c r="H11" s="71">
        <v>1864</v>
      </c>
      <c r="I11" s="112">
        <f>I9+H11</f>
        <v>12611</v>
      </c>
      <c r="J11" s="43" t="s">
        <v>27</v>
      </c>
      <c r="K11" s="43"/>
      <c r="L11" s="43"/>
      <c r="M11" s="43"/>
      <c r="N11" s="43"/>
      <c r="O11" s="43"/>
      <c r="P11" s="43"/>
      <c r="Q11" s="44"/>
      <c r="R11" s="45"/>
      <c r="S11" s="44"/>
      <c r="T11" s="44"/>
      <c r="U11" s="41" t="s">
        <v>28</v>
      </c>
      <c r="V11" s="46"/>
      <c r="W11" s="38" t="s">
        <v>34</v>
      </c>
      <c r="X11" s="39"/>
    </row>
    <row r="12" spans="1:24" ht="6.75" customHeight="1" x14ac:dyDescent="0.2">
      <c r="A12" s="47"/>
      <c r="B12" s="48"/>
      <c r="C12" s="49"/>
      <c r="D12" s="49"/>
      <c r="E12" s="57"/>
      <c r="F12" s="49"/>
      <c r="G12" s="50"/>
      <c r="H12" s="118"/>
      <c r="I12" s="47"/>
      <c r="J12" s="51"/>
      <c r="K12" s="51"/>
      <c r="L12" s="51"/>
      <c r="M12" s="51"/>
      <c r="N12" s="51"/>
      <c r="O12" s="51"/>
      <c r="P12" s="51"/>
      <c r="Q12" s="51"/>
      <c r="R12" s="52"/>
      <c r="S12" s="51"/>
      <c r="T12" s="51"/>
      <c r="U12" s="48"/>
      <c r="V12" s="49"/>
    </row>
    <row r="13" spans="1:24" ht="15.6" customHeight="1" x14ac:dyDescent="0.25">
      <c r="A13" s="53"/>
      <c r="B13" s="75" t="s">
        <v>26</v>
      </c>
      <c r="C13" s="75"/>
      <c r="D13" s="75"/>
      <c r="E13" s="75"/>
      <c r="F13" s="75"/>
      <c r="G13" s="75"/>
      <c r="H13" s="117"/>
      <c r="I13" s="75"/>
      <c r="J13" s="75"/>
      <c r="K13" s="75"/>
      <c r="L13" s="75"/>
      <c r="M13" s="75"/>
      <c r="N13" s="75"/>
      <c r="O13" s="75"/>
      <c r="P13" s="75"/>
      <c r="Q13" s="75"/>
      <c r="R13" s="75"/>
      <c r="S13" s="75"/>
      <c r="T13" s="75"/>
      <c r="U13" s="75"/>
      <c r="V13" s="75"/>
    </row>
    <row r="14" spans="1:24" s="27" customFormat="1" ht="15.6" customHeight="1" x14ac:dyDescent="0.25">
      <c r="A14" s="139"/>
      <c r="B14" s="140"/>
      <c r="C14" s="140"/>
      <c r="D14" s="140"/>
      <c r="E14" s="140"/>
      <c r="F14" s="141" t="s">
        <v>155</v>
      </c>
      <c r="G14" s="140"/>
      <c r="H14" s="140"/>
      <c r="I14" s="140"/>
      <c r="J14" s="140"/>
      <c r="K14" s="140"/>
      <c r="L14" s="140"/>
      <c r="M14" s="140"/>
      <c r="N14" s="140"/>
      <c r="O14" s="140"/>
      <c r="P14" s="140"/>
      <c r="Q14" s="140"/>
      <c r="R14" s="140"/>
      <c r="S14" s="140"/>
      <c r="T14" s="140"/>
      <c r="U14" s="140"/>
      <c r="V14" s="140"/>
      <c r="X14" s="26"/>
    </row>
    <row r="15" spans="1:24" s="38" customFormat="1" ht="48" customHeight="1" x14ac:dyDescent="0.2">
      <c r="A15" s="65">
        <f>A11+1</f>
        <v>3</v>
      </c>
      <c r="B15" s="64" t="s">
        <v>2</v>
      </c>
      <c r="C15" s="81" t="s">
        <v>35</v>
      </c>
      <c r="D15" s="85" t="s">
        <v>120</v>
      </c>
      <c r="E15" s="86">
        <v>123452</v>
      </c>
      <c r="F15" s="81" t="s">
        <v>117</v>
      </c>
      <c r="G15" s="107">
        <v>0</v>
      </c>
      <c r="H15" s="87">
        <v>428</v>
      </c>
      <c r="I15" s="87">
        <f>I11+H15</f>
        <v>13039</v>
      </c>
      <c r="J15" s="88" t="s">
        <v>94</v>
      </c>
      <c r="K15" s="88">
        <v>2</v>
      </c>
      <c r="L15" s="88">
        <v>1</v>
      </c>
      <c r="M15" s="88">
        <v>3</v>
      </c>
      <c r="N15" s="88"/>
      <c r="O15" s="88"/>
      <c r="P15" s="88"/>
      <c r="Q15" s="88">
        <v>2</v>
      </c>
      <c r="R15" s="88">
        <v>3</v>
      </c>
      <c r="S15" s="89"/>
      <c r="T15" s="88">
        <v>3</v>
      </c>
      <c r="U15" s="88">
        <v>4</v>
      </c>
      <c r="V15" s="90">
        <f>AVERAGE(K15:U15)</f>
        <v>2.5714285714285716</v>
      </c>
      <c r="W15" s="91" t="s">
        <v>85</v>
      </c>
      <c r="X15" s="55"/>
    </row>
    <row r="16" spans="1:24" s="38" customFormat="1" ht="30" x14ac:dyDescent="0.2">
      <c r="A16" s="65">
        <f>A15+1</f>
        <v>4</v>
      </c>
      <c r="B16" s="64" t="s">
        <v>2</v>
      </c>
      <c r="C16" s="81" t="s">
        <v>36</v>
      </c>
      <c r="D16" s="85" t="s">
        <v>55</v>
      </c>
      <c r="E16" s="86">
        <v>399072</v>
      </c>
      <c r="F16" s="84" t="s">
        <v>118</v>
      </c>
      <c r="G16" s="107">
        <v>30</v>
      </c>
      <c r="H16" s="87">
        <v>30</v>
      </c>
      <c r="I16" s="87">
        <f t="shared" ref="I16:I30" si="0">I15+H16</f>
        <v>13069</v>
      </c>
      <c r="J16" s="88" t="s">
        <v>27</v>
      </c>
      <c r="K16" s="88"/>
      <c r="L16" s="88"/>
      <c r="M16" s="88"/>
      <c r="N16" s="88"/>
      <c r="O16" s="88"/>
      <c r="P16" s="88"/>
      <c r="Q16" s="88"/>
      <c r="R16" s="88"/>
      <c r="S16" s="89"/>
      <c r="T16" s="88"/>
      <c r="U16" s="88"/>
      <c r="V16" s="90" t="s">
        <v>28</v>
      </c>
      <c r="W16" s="91"/>
      <c r="X16" s="39"/>
    </row>
    <row r="17" spans="1:24" s="38" customFormat="1" ht="30" x14ac:dyDescent="0.2">
      <c r="A17" s="72">
        <v>11</v>
      </c>
      <c r="B17" s="66" t="s">
        <v>3</v>
      </c>
      <c r="C17" s="84" t="s">
        <v>74</v>
      </c>
      <c r="D17" s="92" t="s">
        <v>63</v>
      </c>
      <c r="E17" s="89">
        <v>122434</v>
      </c>
      <c r="F17" s="81" t="s">
        <v>119</v>
      </c>
      <c r="G17" s="107">
        <v>0</v>
      </c>
      <c r="H17" s="87">
        <v>170</v>
      </c>
      <c r="I17" s="87">
        <f t="shared" si="0"/>
        <v>13239</v>
      </c>
      <c r="J17" s="88" t="s">
        <v>27</v>
      </c>
      <c r="K17" s="88"/>
      <c r="L17" s="88"/>
      <c r="M17" s="88"/>
      <c r="N17" s="88"/>
      <c r="O17" s="88"/>
      <c r="P17" s="88"/>
      <c r="Q17" s="88"/>
      <c r="R17" s="88"/>
      <c r="S17" s="89"/>
      <c r="T17" s="88"/>
      <c r="U17" s="88"/>
      <c r="V17" s="90" t="s">
        <v>28</v>
      </c>
      <c r="W17" s="91"/>
      <c r="X17" s="39"/>
    </row>
    <row r="18" spans="1:24" s="38" customFormat="1" ht="35.450000000000003" customHeight="1" x14ac:dyDescent="0.2">
      <c r="A18" s="65">
        <v>7</v>
      </c>
      <c r="B18" s="66" t="s">
        <v>4</v>
      </c>
      <c r="C18" s="84" t="s">
        <v>57</v>
      </c>
      <c r="D18" s="92" t="s">
        <v>148</v>
      </c>
      <c r="E18" s="89">
        <v>142630</v>
      </c>
      <c r="F18" s="81" t="s">
        <v>122</v>
      </c>
      <c r="G18" s="107">
        <v>0</v>
      </c>
      <c r="H18" s="87">
        <v>350</v>
      </c>
      <c r="I18" s="87">
        <f t="shared" si="0"/>
        <v>13589</v>
      </c>
      <c r="J18" s="88" t="s">
        <v>94</v>
      </c>
      <c r="K18" s="88">
        <v>4</v>
      </c>
      <c r="L18" s="88">
        <v>3</v>
      </c>
      <c r="M18" s="88">
        <v>4</v>
      </c>
      <c r="N18" s="88"/>
      <c r="O18" s="88"/>
      <c r="P18" s="88"/>
      <c r="Q18" s="88"/>
      <c r="R18" s="88">
        <v>4</v>
      </c>
      <c r="S18" s="89"/>
      <c r="T18" s="88">
        <v>4</v>
      </c>
      <c r="U18" s="88">
        <v>4</v>
      </c>
      <c r="V18" s="90" t="s">
        <v>28</v>
      </c>
      <c r="W18" s="91"/>
      <c r="X18" s="39"/>
    </row>
    <row r="19" spans="1:24" s="38" customFormat="1" ht="30" x14ac:dyDescent="0.2">
      <c r="A19" s="65">
        <v>8</v>
      </c>
      <c r="B19" s="67" t="s">
        <v>5</v>
      </c>
      <c r="C19" s="81" t="s">
        <v>58</v>
      </c>
      <c r="D19" s="85" t="s">
        <v>59</v>
      </c>
      <c r="E19" s="86">
        <v>156117</v>
      </c>
      <c r="F19" s="81" t="s">
        <v>123</v>
      </c>
      <c r="G19" s="107">
        <v>1500</v>
      </c>
      <c r="H19" s="87">
        <v>1700</v>
      </c>
      <c r="I19" s="87">
        <f t="shared" si="0"/>
        <v>15289</v>
      </c>
      <c r="J19" s="88" t="s">
        <v>94</v>
      </c>
      <c r="K19" s="88">
        <v>4</v>
      </c>
      <c r="L19" s="88">
        <v>3</v>
      </c>
      <c r="M19" s="88">
        <v>5</v>
      </c>
      <c r="N19" s="88"/>
      <c r="O19" s="88"/>
      <c r="P19" s="88"/>
      <c r="Q19" s="88"/>
      <c r="R19" s="88">
        <v>5</v>
      </c>
      <c r="S19" s="89"/>
      <c r="T19" s="88">
        <v>5</v>
      </c>
      <c r="U19" s="88">
        <v>5</v>
      </c>
      <c r="V19" s="90">
        <f>AVERAGE(K19:U19)</f>
        <v>4.5</v>
      </c>
      <c r="W19" s="91"/>
      <c r="X19" s="39"/>
    </row>
    <row r="20" spans="1:24" s="38" customFormat="1" ht="30" x14ac:dyDescent="0.2">
      <c r="A20" s="65">
        <f t="shared" ref="A20" si="1">A19+1</f>
        <v>9</v>
      </c>
      <c r="B20" s="66" t="s">
        <v>5</v>
      </c>
      <c r="C20" s="81" t="s">
        <v>12</v>
      </c>
      <c r="D20" s="85" t="s">
        <v>55</v>
      </c>
      <c r="E20" s="86">
        <v>395290</v>
      </c>
      <c r="F20" s="81" t="s">
        <v>56</v>
      </c>
      <c r="G20" s="107">
        <v>270</v>
      </c>
      <c r="H20" s="87">
        <v>120</v>
      </c>
      <c r="I20" s="87">
        <f t="shared" si="0"/>
        <v>15409</v>
      </c>
      <c r="J20" s="88" t="s">
        <v>94</v>
      </c>
      <c r="K20" s="88">
        <v>4</v>
      </c>
      <c r="L20" s="88">
        <v>3</v>
      </c>
      <c r="M20" s="88">
        <v>4</v>
      </c>
      <c r="N20" s="88"/>
      <c r="O20" s="88"/>
      <c r="P20" s="88"/>
      <c r="Q20" s="88"/>
      <c r="R20" s="88">
        <v>4</v>
      </c>
      <c r="S20" s="89"/>
      <c r="T20" s="88">
        <v>4</v>
      </c>
      <c r="U20" s="88">
        <v>4</v>
      </c>
      <c r="V20" s="90">
        <f>AVERAGE(K20:U20)</f>
        <v>3.8333333333333335</v>
      </c>
      <c r="W20" s="91"/>
      <c r="X20" s="39"/>
    </row>
    <row r="21" spans="1:24" s="38" customFormat="1" ht="30" hidden="1" x14ac:dyDescent="0.2">
      <c r="A21" s="65">
        <v>12</v>
      </c>
      <c r="B21" s="68" t="s">
        <v>38</v>
      </c>
      <c r="C21" s="84" t="s">
        <v>61</v>
      </c>
      <c r="D21" s="93" t="s">
        <v>60</v>
      </c>
      <c r="E21" s="94">
        <v>465995</v>
      </c>
      <c r="F21" s="81" t="s">
        <v>93</v>
      </c>
      <c r="G21" s="107">
        <v>0</v>
      </c>
      <c r="H21" s="87">
        <v>0</v>
      </c>
      <c r="I21" s="87">
        <f t="shared" si="0"/>
        <v>15409</v>
      </c>
      <c r="J21" s="88" t="s">
        <v>101</v>
      </c>
      <c r="K21" s="88"/>
      <c r="L21" s="88"/>
      <c r="M21" s="88"/>
      <c r="N21" s="88"/>
      <c r="O21" s="88"/>
      <c r="P21" s="88"/>
      <c r="Q21" s="88"/>
      <c r="R21" s="88"/>
      <c r="S21" s="89"/>
      <c r="T21" s="88"/>
      <c r="U21" s="88"/>
      <c r="V21" s="90" t="s">
        <v>28</v>
      </c>
      <c r="W21" s="95"/>
      <c r="X21" s="39"/>
    </row>
    <row r="22" spans="1:24" s="38" customFormat="1" ht="36" customHeight="1" x14ac:dyDescent="0.2">
      <c r="A22" s="65">
        <v>13</v>
      </c>
      <c r="B22" s="66" t="s">
        <v>5</v>
      </c>
      <c r="C22" s="84" t="s">
        <v>62</v>
      </c>
      <c r="D22" s="92" t="s">
        <v>121</v>
      </c>
      <c r="E22" s="89">
        <v>123591</v>
      </c>
      <c r="F22" s="81" t="s">
        <v>44</v>
      </c>
      <c r="G22" s="107">
        <v>350</v>
      </c>
      <c r="H22" s="87">
        <v>741</v>
      </c>
      <c r="I22" s="87">
        <f t="shared" si="0"/>
        <v>16150</v>
      </c>
      <c r="J22" s="88" t="s">
        <v>27</v>
      </c>
      <c r="K22" s="88"/>
      <c r="L22" s="88"/>
      <c r="M22" s="88"/>
      <c r="N22" s="88"/>
      <c r="O22" s="88"/>
      <c r="P22" s="88"/>
      <c r="Q22" s="88"/>
      <c r="R22" s="88"/>
      <c r="S22" s="89"/>
      <c r="T22" s="88"/>
      <c r="U22" s="104"/>
      <c r="V22" s="88" t="s">
        <v>28</v>
      </c>
      <c r="W22" s="91"/>
      <c r="X22" s="39"/>
    </row>
    <row r="23" spans="1:24" s="38" customFormat="1" ht="45" x14ac:dyDescent="0.2">
      <c r="A23" s="65">
        <v>14</v>
      </c>
      <c r="B23" s="66" t="s">
        <v>11</v>
      </c>
      <c r="C23" s="84" t="s">
        <v>97</v>
      </c>
      <c r="D23" s="92" t="s">
        <v>143</v>
      </c>
      <c r="E23" s="89">
        <v>464428</v>
      </c>
      <c r="F23" s="81" t="s">
        <v>136</v>
      </c>
      <c r="G23" s="87">
        <v>1150</v>
      </c>
      <c r="H23" s="87">
        <v>46</v>
      </c>
      <c r="I23" s="87">
        <f t="shared" si="0"/>
        <v>16196</v>
      </c>
      <c r="J23" s="88" t="s">
        <v>94</v>
      </c>
      <c r="K23" s="88">
        <v>3</v>
      </c>
      <c r="L23" s="88">
        <v>3</v>
      </c>
      <c r="M23" s="88">
        <v>4</v>
      </c>
      <c r="N23" s="88"/>
      <c r="O23" s="88"/>
      <c r="P23" s="88"/>
      <c r="Q23" s="88"/>
      <c r="R23" s="88">
        <v>4</v>
      </c>
      <c r="S23" s="89"/>
      <c r="T23" s="88">
        <v>3</v>
      </c>
      <c r="U23" s="114">
        <v>4</v>
      </c>
      <c r="V23" s="90">
        <f>AVERAGE(K23:U23)</f>
        <v>3.5</v>
      </c>
      <c r="W23" s="91"/>
      <c r="X23" s="39"/>
    </row>
    <row r="24" spans="1:24" s="38" customFormat="1" ht="72" customHeight="1" x14ac:dyDescent="0.2">
      <c r="A24" s="65">
        <v>15</v>
      </c>
      <c r="B24" s="66" t="s">
        <v>11</v>
      </c>
      <c r="C24" s="84" t="s">
        <v>76</v>
      </c>
      <c r="D24" s="92" t="s">
        <v>145</v>
      </c>
      <c r="E24" s="89">
        <v>398029</v>
      </c>
      <c r="F24" s="81" t="s">
        <v>124</v>
      </c>
      <c r="G24" s="87">
        <v>0</v>
      </c>
      <c r="H24" s="87">
        <v>182</v>
      </c>
      <c r="I24" s="87">
        <f t="shared" si="0"/>
        <v>16378</v>
      </c>
      <c r="J24" s="88" t="s">
        <v>110</v>
      </c>
      <c r="K24" s="88"/>
      <c r="L24" s="88"/>
      <c r="M24" s="88"/>
      <c r="N24" s="88"/>
      <c r="O24" s="88"/>
      <c r="P24" s="88"/>
      <c r="Q24" s="88"/>
      <c r="R24" s="88"/>
      <c r="S24" s="89"/>
      <c r="T24" s="88"/>
      <c r="U24" s="88"/>
      <c r="V24" s="90" t="s">
        <v>111</v>
      </c>
      <c r="W24" s="91" t="s">
        <v>86</v>
      </c>
      <c r="X24" s="39"/>
    </row>
    <row r="25" spans="1:24" s="38" customFormat="1" ht="62.25" customHeight="1" x14ac:dyDescent="0.2">
      <c r="A25" s="65">
        <v>16</v>
      </c>
      <c r="B25" s="64" t="s">
        <v>8</v>
      </c>
      <c r="C25" s="81" t="s">
        <v>78</v>
      </c>
      <c r="D25" s="92" t="s">
        <v>71</v>
      </c>
      <c r="E25" s="89">
        <v>334588</v>
      </c>
      <c r="F25" s="81" t="s">
        <v>139</v>
      </c>
      <c r="G25" s="87">
        <v>0</v>
      </c>
      <c r="H25" s="87">
        <v>193</v>
      </c>
      <c r="I25" s="87">
        <f t="shared" si="0"/>
        <v>16571</v>
      </c>
      <c r="J25" s="88" t="s">
        <v>27</v>
      </c>
      <c r="K25" s="88"/>
      <c r="L25" s="88"/>
      <c r="M25" s="88"/>
      <c r="N25" s="88"/>
      <c r="O25" s="88"/>
      <c r="P25" s="88"/>
      <c r="Q25" s="88"/>
      <c r="R25" s="88"/>
      <c r="S25" s="89"/>
      <c r="T25" s="88"/>
      <c r="U25" s="96"/>
      <c r="V25" s="88" t="s">
        <v>28</v>
      </c>
      <c r="W25" s="91"/>
      <c r="X25" s="39"/>
    </row>
    <row r="26" spans="1:24" s="38" customFormat="1" ht="30" hidden="1" x14ac:dyDescent="0.2">
      <c r="A26" s="65">
        <v>17</v>
      </c>
      <c r="B26" s="64" t="s">
        <v>42</v>
      </c>
      <c r="C26" s="81" t="s">
        <v>45</v>
      </c>
      <c r="D26" s="92" t="s">
        <v>70</v>
      </c>
      <c r="E26" s="89">
        <v>469977</v>
      </c>
      <c r="F26" s="81" t="s">
        <v>96</v>
      </c>
      <c r="G26" s="87">
        <v>0</v>
      </c>
      <c r="H26" s="87">
        <v>0</v>
      </c>
      <c r="I26" s="87">
        <f t="shared" si="0"/>
        <v>16571</v>
      </c>
      <c r="J26" s="88" t="s">
        <v>101</v>
      </c>
      <c r="K26" s="88"/>
      <c r="L26" s="88"/>
      <c r="M26" s="88"/>
      <c r="N26" s="88"/>
      <c r="O26" s="88"/>
      <c r="P26" s="88"/>
      <c r="Q26" s="88"/>
      <c r="R26" s="88"/>
      <c r="S26" s="89"/>
      <c r="T26" s="88"/>
      <c r="U26" s="96"/>
      <c r="V26" s="88" t="s">
        <v>28</v>
      </c>
      <c r="W26" s="91"/>
      <c r="X26" s="39"/>
    </row>
    <row r="27" spans="1:24" s="38" customFormat="1" ht="30" x14ac:dyDescent="0.2">
      <c r="A27" s="65">
        <v>19</v>
      </c>
      <c r="B27" s="66" t="s">
        <v>9</v>
      </c>
      <c r="C27" s="84" t="s">
        <v>66</v>
      </c>
      <c r="D27" s="85" t="s">
        <v>144</v>
      </c>
      <c r="E27" s="86">
        <v>456609</v>
      </c>
      <c r="F27" s="81" t="s">
        <v>141</v>
      </c>
      <c r="G27" s="87">
        <v>85</v>
      </c>
      <c r="H27" s="87">
        <v>40</v>
      </c>
      <c r="I27" s="87">
        <f t="shared" si="0"/>
        <v>16611</v>
      </c>
      <c r="J27" s="88" t="s">
        <v>101</v>
      </c>
      <c r="K27" s="88"/>
      <c r="L27" s="88"/>
      <c r="M27" s="88"/>
      <c r="N27" s="88"/>
      <c r="O27" s="88"/>
      <c r="P27" s="88"/>
      <c r="Q27" s="88"/>
      <c r="R27" s="88"/>
      <c r="S27" s="89"/>
      <c r="T27" s="88"/>
      <c r="U27" s="96"/>
      <c r="V27" s="88" t="s">
        <v>28</v>
      </c>
      <c r="W27" s="91"/>
      <c r="X27" s="39"/>
    </row>
    <row r="28" spans="1:24" s="38" customFormat="1" ht="15" x14ac:dyDescent="0.2">
      <c r="A28" s="65">
        <v>21</v>
      </c>
      <c r="B28" s="66" t="s">
        <v>10</v>
      </c>
      <c r="C28" s="84" t="s">
        <v>46</v>
      </c>
      <c r="D28" s="85" t="s">
        <v>144</v>
      </c>
      <c r="E28" s="86">
        <v>368299</v>
      </c>
      <c r="F28" s="119" t="s">
        <v>125</v>
      </c>
      <c r="G28" s="87">
        <v>50</v>
      </c>
      <c r="H28" s="87">
        <v>76</v>
      </c>
      <c r="I28" s="87">
        <f t="shared" si="0"/>
        <v>16687</v>
      </c>
      <c r="J28" s="88" t="s">
        <v>27</v>
      </c>
      <c r="K28" s="88"/>
      <c r="L28" s="88"/>
      <c r="M28" s="88"/>
      <c r="N28" s="88"/>
      <c r="O28" s="88"/>
      <c r="P28" s="88"/>
      <c r="Q28" s="88"/>
      <c r="R28" s="88"/>
      <c r="S28" s="89"/>
      <c r="T28" s="88"/>
      <c r="U28" s="96"/>
      <c r="V28" s="88" t="s">
        <v>28</v>
      </c>
      <c r="W28" s="91"/>
      <c r="X28" s="39"/>
    </row>
    <row r="29" spans="1:24" s="38" customFormat="1" ht="30" x14ac:dyDescent="0.2">
      <c r="A29" s="65">
        <v>22</v>
      </c>
      <c r="B29" s="66" t="s">
        <v>10</v>
      </c>
      <c r="C29" s="84" t="s">
        <v>47</v>
      </c>
      <c r="D29" s="85" t="s">
        <v>143</v>
      </c>
      <c r="E29" s="86">
        <v>473224</v>
      </c>
      <c r="F29" s="81" t="s">
        <v>135</v>
      </c>
      <c r="G29" s="87">
        <v>0</v>
      </c>
      <c r="H29" s="87">
        <v>203</v>
      </c>
      <c r="I29" s="87">
        <f t="shared" si="0"/>
        <v>16890</v>
      </c>
      <c r="J29" s="88"/>
      <c r="K29" s="88">
        <v>4</v>
      </c>
      <c r="L29" s="88">
        <v>3</v>
      </c>
      <c r="M29" s="88">
        <v>5</v>
      </c>
      <c r="N29" s="88"/>
      <c r="O29" s="88"/>
      <c r="P29" s="88"/>
      <c r="Q29" s="88"/>
      <c r="R29" s="88">
        <v>5</v>
      </c>
      <c r="S29" s="89"/>
      <c r="T29" s="88">
        <v>5</v>
      </c>
      <c r="U29" s="115">
        <v>5</v>
      </c>
      <c r="V29" s="88" t="s">
        <v>28</v>
      </c>
      <c r="W29" s="91"/>
      <c r="X29" s="39"/>
    </row>
    <row r="30" spans="1:24" s="38" customFormat="1" ht="60" customHeight="1" x14ac:dyDescent="0.2">
      <c r="A30" s="65">
        <v>23</v>
      </c>
      <c r="B30" s="66" t="s">
        <v>10</v>
      </c>
      <c r="C30" s="84" t="s">
        <v>95</v>
      </c>
      <c r="D30" s="85" t="s">
        <v>142</v>
      </c>
      <c r="E30" s="86" t="s">
        <v>140</v>
      </c>
      <c r="F30" s="81" t="s">
        <v>126</v>
      </c>
      <c r="G30" s="87">
        <v>3500</v>
      </c>
      <c r="H30" s="87">
        <v>2088</v>
      </c>
      <c r="I30" s="87">
        <f t="shared" si="0"/>
        <v>18978</v>
      </c>
      <c r="J30" s="88" t="s">
        <v>27</v>
      </c>
      <c r="K30" s="88"/>
      <c r="L30" s="88"/>
      <c r="M30" s="88"/>
      <c r="N30" s="88"/>
      <c r="O30" s="88"/>
      <c r="P30" s="88"/>
      <c r="Q30" s="88"/>
      <c r="R30" s="88"/>
      <c r="S30" s="89"/>
      <c r="T30" s="88"/>
      <c r="U30" s="96"/>
      <c r="V30" s="88" t="s">
        <v>28</v>
      </c>
      <c r="W30" s="91"/>
      <c r="X30" s="39"/>
    </row>
    <row r="31" spans="1:24" s="38" customFormat="1" ht="59.25" hidden="1" customHeight="1" x14ac:dyDescent="0.2">
      <c r="A31" s="65">
        <v>29</v>
      </c>
      <c r="B31" s="64" t="s">
        <v>5</v>
      </c>
      <c r="C31" s="81" t="s">
        <v>98</v>
      </c>
      <c r="D31" s="85" t="s">
        <v>70</v>
      </c>
      <c r="E31" s="86">
        <v>464431</v>
      </c>
      <c r="F31" s="81" t="s">
        <v>99</v>
      </c>
      <c r="G31" s="87">
        <v>0</v>
      </c>
      <c r="H31" s="87">
        <v>0</v>
      </c>
      <c r="I31" s="87">
        <f t="shared" ref="I31:I49" si="2">I30+H31</f>
        <v>18978</v>
      </c>
      <c r="J31" s="88" t="s">
        <v>101</v>
      </c>
      <c r="K31" s="88"/>
      <c r="L31" s="88"/>
      <c r="M31" s="88"/>
      <c r="N31" s="88"/>
      <c r="O31" s="88"/>
      <c r="P31" s="88"/>
      <c r="Q31" s="88"/>
      <c r="R31" s="88"/>
      <c r="S31" s="89"/>
      <c r="T31" s="88"/>
      <c r="U31" s="96"/>
      <c r="V31" s="88" t="s">
        <v>28</v>
      </c>
      <c r="W31" s="91"/>
      <c r="X31" s="39"/>
    </row>
    <row r="32" spans="1:24" s="38" customFormat="1" ht="50.25" hidden="1" customHeight="1" x14ac:dyDescent="0.2">
      <c r="A32" s="65">
        <v>31</v>
      </c>
      <c r="B32" s="66" t="s">
        <v>5</v>
      </c>
      <c r="C32" s="84" t="s">
        <v>73</v>
      </c>
      <c r="D32" s="85" t="s">
        <v>70</v>
      </c>
      <c r="E32" s="86">
        <v>461410</v>
      </c>
      <c r="F32" s="81" t="s">
        <v>79</v>
      </c>
      <c r="G32" s="87">
        <v>0</v>
      </c>
      <c r="H32" s="87">
        <v>0</v>
      </c>
      <c r="I32" s="87">
        <f t="shared" si="2"/>
        <v>18978</v>
      </c>
      <c r="J32" s="88" t="s">
        <v>101</v>
      </c>
      <c r="K32" s="88"/>
      <c r="L32" s="88"/>
      <c r="M32" s="88"/>
      <c r="N32" s="88"/>
      <c r="O32" s="88"/>
      <c r="P32" s="88"/>
      <c r="Q32" s="88"/>
      <c r="R32" s="88"/>
      <c r="S32" s="89"/>
      <c r="T32" s="88"/>
      <c r="U32" s="88"/>
      <c r="V32" s="90" t="s">
        <v>28</v>
      </c>
      <c r="W32" s="91" t="s">
        <v>87</v>
      </c>
      <c r="X32" s="39"/>
    </row>
    <row r="33" spans="1:24" s="38" customFormat="1" ht="28.9" customHeight="1" x14ac:dyDescent="0.2">
      <c r="A33" s="108">
        <v>32</v>
      </c>
      <c r="B33" s="67" t="s">
        <v>5</v>
      </c>
      <c r="C33" s="81" t="s">
        <v>37</v>
      </c>
      <c r="D33" s="85" t="s">
        <v>143</v>
      </c>
      <c r="E33" s="86">
        <v>328188</v>
      </c>
      <c r="F33" s="81" t="s">
        <v>127</v>
      </c>
      <c r="G33" s="87">
        <v>0</v>
      </c>
      <c r="H33" s="87">
        <v>93</v>
      </c>
      <c r="I33" s="87">
        <f t="shared" si="2"/>
        <v>19071</v>
      </c>
      <c r="J33" s="88" t="s">
        <v>94</v>
      </c>
      <c r="K33" s="105"/>
      <c r="L33" s="105"/>
      <c r="M33" s="105"/>
      <c r="N33" s="105"/>
      <c r="O33" s="105"/>
      <c r="P33" s="105"/>
      <c r="Q33" s="105"/>
      <c r="R33" s="105"/>
      <c r="S33" s="106"/>
      <c r="T33" s="105"/>
      <c r="U33" s="105"/>
      <c r="V33" s="90" t="s">
        <v>28</v>
      </c>
      <c r="W33" s="91"/>
      <c r="X33" s="39"/>
    </row>
    <row r="34" spans="1:24" s="38" customFormat="1" ht="30" x14ac:dyDescent="0.2">
      <c r="A34" s="65">
        <v>33</v>
      </c>
      <c r="B34" s="67" t="s">
        <v>5</v>
      </c>
      <c r="C34" s="82" t="s">
        <v>49</v>
      </c>
      <c r="D34" s="85" t="s">
        <v>102</v>
      </c>
      <c r="E34" s="86">
        <v>469690</v>
      </c>
      <c r="F34" s="81" t="s">
        <v>128</v>
      </c>
      <c r="G34" s="87">
        <v>1372</v>
      </c>
      <c r="H34" s="87">
        <v>1276</v>
      </c>
      <c r="I34" s="87">
        <f t="shared" si="2"/>
        <v>20347</v>
      </c>
      <c r="J34" s="88" t="s">
        <v>27</v>
      </c>
      <c r="K34" s="88"/>
      <c r="L34" s="88"/>
      <c r="M34" s="88"/>
      <c r="N34" s="88"/>
      <c r="O34" s="88"/>
      <c r="P34" s="88"/>
      <c r="Q34" s="88"/>
      <c r="R34" s="88"/>
      <c r="S34" s="89"/>
      <c r="T34" s="88"/>
      <c r="U34" s="88"/>
      <c r="V34" s="90" t="s">
        <v>28</v>
      </c>
      <c r="W34" s="91"/>
      <c r="X34" s="39"/>
    </row>
    <row r="35" spans="1:24" s="38" customFormat="1" ht="34.9" customHeight="1" x14ac:dyDescent="0.2">
      <c r="A35" s="65">
        <v>35</v>
      </c>
      <c r="B35" s="67" t="s">
        <v>5</v>
      </c>
      <c r="C35" s="82" t="s">
        <v>82</v>
      </c>
      <c r="D35" s="85" t="s">
        <v>129</v>
      </c>
      <c r="E35" s="86">
        <v>151069</v>
      </c>
      <c r="F35" s="81" t="s">
        <v>147</v>
      </c>
      <c r="G35" s="87">
        <v>150</v>
      </c>
      <c r="H35" s="87">
        <v>17</v>
      </c>
      <c r="I35" s="87">
        <f t="shared" si="2"/>
        <v>20364</v>
      </c>
      <c r="J35" s="88" t="s">
        <v>27</v>
      </c>
      <c r="K35" s="88"/>
      <c r="L35" s="88"/>
      <c r="M35" s="88"/>
      <c r="N35" s="88"/>
      <c r="O35" s="88"/>
      <c r="P35" s="88"/>
      <c r="Q35" s="88"/>
      <c r="R35" s="88"/>
      <c r="S35" s="89"/>
      <c r="T35" s="88"/>
      <c r="U35" s="88"/>
      <c r="V35" s="90" t="s">
        <v>28</v>
      </c>
      <c r="W35" s="91"/>
      <c r="X35" s="39"/>
    </row>
    <row r="36" spans="1:24" s="38" customFormat="1" ht="30.75" x14ac:dyDescent="0.2">
      <c r="A36" s="65">
        <v>37</v>
      </c>
      <c r="B36" s="66" t="s">
        <v>5</v>
      </c>
      <c r="C36" s="82" t="s">
        <v>50</v>
      </c>
      <c r="D36" s="85" t="s">
        <v>54</v>
      </c>
      <c r="E36" s="86" t="s">
        <v>54</v>
      </c>
      <c r="F36" s="81" t="s">
        <v>72</v>
      </c>
      <c r="G36" s="87">
        <v>0</v>
      </c>
      <c r="H36" s="87">
        <v>0</v>
      </c>
      <c r="I36" s="87">
        <f t="shared" si="2"/>
        <v>20364</v>
      </c>
      <c r="J36" s="88" t="s">
        <v>94</v>
      </c>
      <c r="K36" s="88">
        <v>3</v>
      </c>
      <c r="L36" s="88">
        <v>3</v>
      </c>
      <c r="M36" s="88">
        <v>4</v>
      </c>
      <c r="N36" s="88"/>
      <c r="O36" s="88"/>
      <c r="P36" s="88"/>
      <c r="Q36" s="88"/>
      <c r="R36" s="88">
        <v>3</v>
      </c>
      <c r="S36" s="89"/>
      <c r="T36" s="88">
        <v>2</v>
      </c>
      <c r="U36" s="88" t="s">
        <v>100</v>
      </c>
      <c r="V36" s="90">
        <f>AVERAGE(K36:U36)</f>
        <v>3</v>
      </c>
      <c r="W36" s="91"/>
      <c r="X36" s="55"/>
    </row>
    <row r="37" spans="1:24" s="38" customFormat="1" ht="30.75" x14ac:dyDescent="0.2">
      <c r="A37" s="65">
        <v>39</v>
      </c>
      <c r="B37" s="66" t="s">
        <v>4</v>
      </c>
      <c r="C37" s="83" t="s">
        <v>65</v>
      </c>
      <c r="D37" s="92" t="s">
        <v>54</v>
      </c>
      <c r="E37" s="89" t="s">
        <v>54</v>
      </c>
      <c r="F37" s="81" t="s">
        <v>72</v>
      </c>
      <c r="G37" s="107">
        <v>0</v>
      </c>
      <c r="H37" s="87">
        <v>0</v>
      </c>
      <c r="I37" s="87">
        <f t="shared" si="2"/>
        <v>20364</v>
      </c>
      <c r="J37" s="88" t="s">
        <v>94</v>
      </c>
      <c r="K37" s="88">
        <v>2</v>
      </c>
      <c r="L37" s="88">
        <v>5</v>
      </c>
      <c r="M37" s="88">
        <v>5</v>
      </c>
      <c r="N37" s="88"/>
      <c r="O37" s="88"/>
      <c r="P37" s="88"/>
      <c r="Q37" s="88"/>
      <c r="R37" s="88">
        <v>5</v>
      </c>
      <c r="S37" s="89"/>
      <c r="T37" s="88">
        <v>2</v>
      </c>
      <c r="U37" s="88" t="s">
        <v>100</v>
      </c>
      <c r="V37" s="90" t="s">
        <v>101</v>
      </c>
      <c r="W37" s="91"/>
      <c r="X37" s="55"/>
    </row>
    <row r="38" spans="1:24" s="38" customFormat="1" ht="30" x14ac:dyDescent="0.2">
      <c r="A38" s="65">
        <v>41</v>
      </c>
      <c r="B38" s="66" t="s">
        <v>5</v>
      </c>
      <c r="C38" s="82" t="s">
        <v>112</v>
      </c>
      <c r="D38" s="85" t="s">
        <v>64</v>
      </c>
      <c r="E38" s="86" t="s">
        <v>64</v>
      </c>
      <c r="F38" s="81" t="s">
        <v>39</v>
      </c>
      <c r="G38" s="107">
        <v>0</v>
      </c>
      <c r="H38" s="87">
        <v>0</v>
      </c>
      <c r="I38" s="87">
        <f t="shared" si="2"/>
        <v>20364</v>
      </c>
      <c r="J38" s="88" t="s">
        <v>94</v>
      </c>
      <c r="K38" s="88">
        <v>4</v>
      </c>
      <c r="L38" s="88">
        <v>5</v>
      </c>
      <c r="M38" s="88">
        <v>5</v>
      </c>
      <c r="N38" s="88"/>
      <c r="O38" s="88"/>
      <c r="P38" s="88"/>
      <c r="Q38" s="88"/>
      <c r="R38" s="88">
        <v>4</v>
      </c>
      <c r="S38" s="89"/>
      <c r="T38" s="88">
        <v>1</v>
      </c>
      <c r="U38" s="88" t="s">
        <v>100</v>
      </c>
      <c r="V38" s="90">
        <f>AVERAGE(K38:U38)</f>
        <v>3.8</v>
      </c>
      <c r="W38" s="91"/>
      <c r="X38" s="55"/>
    </row>
    <row r="39" spans="1:24" s="38" customFormat="1" ht="35.1" customHeight="1" x14ac:dyDescent="0.2">
      <c r="A39" s="65">
        <v>43</v>
      </c>
      <c r="B39" s="66" t="s">
        <v>40</v>
      </c>
      <c r="C39" s="83" t="s">
        <v>51</v>
      </c>
      <c r="D39" s="92" t="s">
        <v>60</v>
      </c>
      <c r="E39" s="89">
        <v>122645</v>
      </c>
      <c r="F39" s="81" t="s">
        <v>130</v>
      </c>
      <c r="G39" s="107">
        <v>0</v>
      </c>
      <c r="H39" s="87">
        <v>1860</v>
      </c>
      <c r="I39" s="87">
        <f t="shared" si="2"/>
        <v>22224</v>
      </c>
      <c r="J39" s="88" t="s">
        <v>27</v>
      </c>
      <c r="K39" s="88" t="s">
        <v>100</v>
      </c>
      <c r="L39" s="88" t="s">
        <v>100</v>
      </c>
      <c r="M39" s="88">
        <v>3</v>
      </c>
      <c r="N39" s="88"/>
      <c r="O39" s="88">
        <v>3</v>
      </c>
      <c r="P39" s="88"/>
      <c r="Q39" s="88">
        <v>3</v>
      </c>
      <c r="R39" s="88">
        <v>5</v>
      </c>
      <c r="S39" s="89"/>
      <c r="T39" s="88">
        <v>5</v>
      </c>
      <c r="U39" s="88">
        <v>4</v>
      </c>
      <c r="V39" s="90" t="s">
        <v>28</v>
      </c>
      <c r="W39" s="91"/>
      <c r="X39" s="39"/>
    </row>
    <row r="40" spans="1:24" s="38" customFormat="1" ht="54.6" customHeight="1" x14ac:dyDescent="0.2">
      <c r="A40" s="65">
        <v>45</v>
      </c>
      <c r="B40" s="66" t="s">
        <v>5</v>
      </c>
      <c r="C40" s="83" t="s">
        <v>67</v>
      </c>
      <c r="D40" s="92" t="s">
        <v>55</v>
      </c>
      <c r="E40" s="89">
        <v>152054</v>
      </c>
      <c r="F40" s="81" t="s">
        <v>131</v>
      </c>
      <c r="G40" s="107">
        <v>0</v>
      </c>
      <c r="H40" s="87">
        <v>10</v>
      </c>
      <c r="I40" s="87">
        <f t="shared" si="2"/>
        <v>22234</v>
      </c>
      <c r="J40" s="88" t="s">
        <v>27</v>
      </c>
      <c r="K40" s="88"/>
      <c r="L40" s="88"/>
      <c r="M40" s="88"/>
      <c r="N40" s="88"/>
      <c r="O40" s="88"/>
      <c r="P40" s="88"/>
      <c r="Q40" s="88"/>
      <c r="R40" s="88"/>
      <c r="S40" s="89"/>
      <c r="T40" s="88"/>
      <c r="U40" s="88"/>
      <c r="V40" s="90" t="s">
        <v>28</v>
      </c>
      <c r="W40" s="91"/>
      <c r="X40" s="39"/>
    </row>
    <row r="41" spans="1:24" s="38" customFormat="1" ht="15" x14ac:dyDescent="0.2">
      <c r="A41" s="65"/>
      <c r="B41" s="66" t="s">
        <v>41</v>
      </c>
      <c r="C41" s="83" t="s">
        <v>53</v>
      </c>
      <c r="D41" s="85" t="s">
        <v>106</v>
      </c>
      <c r="E41" s="86" t="s">
        <v>54</v>
      </c>
      <c r="F41" s="81" t="s">
        <v>132</v>
      </c>
      <c r="G41" s="107">
        <v>2600</v>
      </c>
      <c r="H41" s="87">
        <v>0</v>
      </c>
      <c r="I41" s="87">
        <f t="shared" si="2"/>
        <v>22234</v>
      </c>
      <c r="J41" s="88" t="s">
        <v>94</v>
      </c>
      <c r="K41" s="88">
        <v>3</v>
      </c>
      <c r="L41" s="88">
        <v>5</v>
      </c>
      <c r="M41" s="88">
        <v>4</v>
      </c>
      <c r="N41" s="88"/>
      <c r="O41" s="88"/>
      <c r="P41" s="88"/>
      <c r="Q41" s="88"/>
      <c r="R41" s="88">
        <v>4</v>
      </c>
      <c r="S41" s="89"/>
      <c r="T41" s="88">
        <v>4</v>
      </c>
      <c r="U41" s="88">
        <v>3</v>
      </c>
      <c r="V41" s="90">
        <f>AVERAGE(K41:U41)</f>
        <v>3.8333333333333335</v>
      </c>
      <c r="W41" s="91"/>
      <c r="X41" s="39"/>
    </row>
    <row r="42" spans="1:24" s="38" customFormat="1" ht="15" x14ac:dyDescent="0.2">
      <c r="A42" s="130"/>
      <c r="B42" s="131" t="s">
        <v>41</v>
      </c>
      <c r="C42" s="135" t="s">
        <v>153</v>
      </c>
      <c r="D42" s="133"/>
      <c r="E42" s="134">
        <v>376133</v>
      </c>
      <c r="F42" s="132" t="s">
        <v>154</v>
      </c>
      <c r="G42" s="107"/>
      <c r="H42" s="87"/>
      <c r="I42" s="87"/>
      <c r="J42" s="88"/>
      <c r="K42" s="88"/>
      <c r="L42" s="88"/>
      <c r="M42" s="88"/>
      <c r="N42" s="88"/>
      <c r="O42" s="88"/>
      <c r="P42" s="88"/>
      <c r="Q42" s="88"/>
      <c r="R42" s="88"/>
      <c r="S42" s="89"/>
      <c r="T42" s="88"/>
      <c r="U42" s="88"/>
      <c r="V42" s="90"/>
      <c r="W42" s="91"/>
      <c r="X42" s="39"/>
    </row>
    <row r="43" spans="1:24" ht="48" customHeight="1" x14ac:dyDescent="0.2">
      <c r="A43" s="65">
        <v>50</v>
      </c>
      <c r="B43" s="66" t="s">
        <v>9</v>
      </c>
      <c r="C43" s="83" t="s">
        <v>80</v>
      </c>
      <c r="D43" s="85" t="s">
        <v>54</v>
      </c>
      <c r="E43" s="86" t="s">
        <v>54</v>
      </c>
      <c r="F43" s="81" t="s">
        <v>84</v>
      </c>
      <c r="G43" s="107">
        <v>0</v>
      </c>
      <c r="H43" s="87">
        <v>0</v>
      </c>
      <c r="I43" s="87">
        <f>I41+H43</f>
        <v>22234</v>
      </c>
      <c r="J43" s="88" t="s">
        <v>94</v>
      </c>
      <c r="K43" s="88">
        <v>4</v>
      </c>
      <c r="L43" s="88">
        <v>5</v>
      </c>
      <c r="M43" s="88">
        <v>5</v>
      </c>
      <c r="N43" s="88"/>
      <c r="O43" s="88"/>
      <c r="P43" s="88"/>
      <c r="Q43" s="88"/>
      <c r="R43" s="88">
        <v>3</v>
      </c>
      <c r="S43" s="89"/>
      <c r="T43" s="88">
        <v>1</v>
      </c>
      <c r="U43" s="88">
        <v>1</v>
      </c>
      <c r="V43" s="90">
        <f>AVERAGE(K43:U43)</f>
        <v>3.1666666666666665</v>
      </c>
      <c r="W43" s="91" t="s">
        <v>88</v>
      </c>
    </row>
    <row r="44" spans="1:24" ht="48.75" customHeight="1" x14ac:dyDescent="0.2">
      <c r="A44" s="65">
        <v>51</v>
      </c>
      <c r="B44" s="66" t="s">
        <v>11</v>
      </c>
      <c r="C44" s="83" t="s">
        <v>83</v>
      </c>
      <c r="D44" s="85" t="s">
        <v>146</v>
      </c>
      <c r="E44" s="86">
        <v>479912</v>
      </c>
      <c r="F44" s="81" t="s">
        <v>133</v>
      </c>
      <c r="G44" s="107">
        <v>0</v>
      </c>
      <c r="H44" s="87">
        <v>94</v>
      </c>
      <c r="I44" s="87">
        <f t="shared" si="2"/>
        <v>22328</v>
      </c>
      <c r="J44" s="88" t="s">
        <v>94</v>
      </c>
      <c r="K44" s="88">
        <v>5</v>
      </c>
      <c r="L44" s="88">
        <v>5</v>
      </c>
      <c r="M44" s="88">
        <v>5</v>
      </c>
      <c r="N44" s="88"/>
      <c r="O44" s="88">
        <v>5</v>
      </c>
      <c r="P44" s="88"/>
      <c r="Q44" s="88"/>
      <c r="R44" s="88">
        <v>5</v>
      </c>
      <c r="S44" s="89"/>
      <c r="T44" s="88">
        <v>3</v>
      </c>
      <c r="U44" s="88">
        <v>4</v>
      </c>
      <c r="V44" s="90">
        <f>AVERAGE(K44:U44)</f>
        <v>4.5714285714285712</v>
      </c>
      <c r="W44" s="91" t="s">
        <v>91</v>
      </c>
    </row>
    <row r="45" spans="1:24" ht="30" x14ac:dyDescent="0.2">
      <c r="A45" s="65">
        <v>52</v>
      </c>
      <c r="B45" s="66" t="s">
        <v>10</v>
      </c>
      <c r="C45" s="84" t="s">
        <v>89</v>
      </c>
      <c r="D45" s="85" t="s">
        <v>54</v>
      </c>
      <c r="E45" s="86" t="s">
        <v>54</v>
      </c>
      <c r="F45" s="81" t="s">
        <v>90</v>
      </c>
      <c r="G45" s="107">
        <v>0</v>
      </c>
      <c r="H45" s="87">
        <v>0</v>
      </c>
      <c r="I45" s="87">
        <f t="shared" si="2"/>
        <v>22328</v>
      </c>
      <c r="J45" s="88" t="s">
        <v>94</v>
      </c>
      <c r="K45" s="88">
        <v>5</v>
      </c>
      <c r="L45" s="88">
        <v>5</v>
      </c>
      <c r="M45" s="88">
        <v>5</v>
      </c>
      <c r="N45" s="88"/>
      <c r="O45" s="88"/>
      <c r="P45" s="88"/>
      <c r="Q45" s="88"/>
      <c r="R45" s="88">
        <v>3</v>
      </c>
      <c r="S45" s="89"/>
      <c r="T45" s="88">
        <v>4</v>
      </c>
      <c r="U45" s="88" t="s">
        <v>100</v>
      </c>
      <c r="V45" s="90">
        <f>AVERAGE(K45:M45,T45)</f>
        <v>4.75</v>
      </c>
      <c r="W45" s="91"/>
    </row>
    <row r="46" spans="1:24" ht="18" customHeight="1" x14ac:dyDescent="0.2">
      <c r="A46" s="130"/>
      <c r="B46" s="131" t="s">
        <v>10</v>
      </c>
      <c r="C46" s="132" t="s">
        <v>152</v>
      </c>
      <c r="D46" s="133"/>
      <c r="E46" s="134">
        <v>372529</v>
      </c>
      <c r="F46" s="132"/>
      <c r="G46" s="107"/>
      <c r="H46" s="87"/>
      <c r="I46" s="87"/>
      <c r="J46" s="88"/>
      <c r="K46" s="88"/>
      <c r="L46" s="88"/>
      <c r="M46" s="88"/>
      <c r="N46" s="88"/>
      <c r="O46" s="88"/>
      <c r="P46" s="88"/>
      <c r="Q46" s="88"/>
      <c r="R46" s="88"/>
      <c r="S46" s="89"/>
      <c r="T46" s="88"/>
      <c r="U46" s="88"/>
      <c r="V46" s="90"/>
      <c r="W46" s="109"/>
    </row>
    <row r="47" spans="1:24" ht="15" x14ac:dyDescent="0.2">
      <c r="A47" s="65">
        <v>53</v>
      </c>
      <c r="B47" s="66" t="s">
        <v>5</v>
      </c>
      <c r="C47" s="84" t="s">
        <v>103</v>
      </c>
      <c r="D47" s="85" t="s">
        <v>101</v>
      </c>
      <c r="E47" s="86">
        <v>466539</v>
      </c>
      <c r="F47" s="81" t="s">
        <v>104</v>
      </c>
      <c r="G47" s="107">
        <v>0</v>
      </c>
      <c r="H47" s="87">
        <v>0</v>
      </c>
      <c r="I47" s="87">
        <f>I45+H47</f>
        <v>22328</v>
      </c>
      <c r="J47" s="88"/>
      <c r="K47" s="88"/>
      <c r="L47" s="88"/>
      <c r="M47" s="88"/>
      <c r="N47" s="88"/>
      <c r="O47" s="88"/>
      <c r="P47" s="88"/>
      <c r="Q47" s="88"/>
      <c r="R47" s="88"/>
      <c r="S47" s="89"/>
      <c r="T47" s="88"/>
      <c r="U47" s="88"/>
      <c r="V47" s="90"/>
      <c r="W47" s="109"/>
    </row>
    <row r="48" spans="1:24" ht="15" x14ac:dyDescent="0.2">
      <c r="A48" s="65">
        <v>54</v>
      </c>
      <c r="B48" s="66" t="s">
        <v>10</v>
      </c>
      <c r="C48" s="84" t="s">
        <v>108</v>
      </c>
      <c r="D48" s="85" t="s">
        <v>101</v>
      </c>
      <c r="E48" s="86">
        <v>334888</v>
      </c>
      <c r="F48" s="81" t="s">
        <v>109</v>
      </c>
      <c r="G48" s="107">
        <v>620</v>
      </c>
      <c r="H48" s="87">
        <v>0</v>
      </c>
      <c r="I48" s="87">
        <f t="shared" si="2"/>
        <v>22328</v>
      </c>
      <c r="J48" s="88"/>
      <c r="K48" s="88"/>
      <c r="L48" s="88"/>
      <c r="M48" s="88"/>
      <c r="N48" s="88"/>
      <c r="O48" s="88"/>
      <c r="P48" s="88"/>
      <c r="Q48" s="88"/>
      <c r="R48" s="88"/>
      <c r="S48" s="89"/>
      <c r="T48" s="88"/>
      <c r="U48" s="88"/>
      <c r="V48" s="90"/>
      <c r="W48" s="109"/>
    </row>
    <row r="49" spans="1:22" ht="15" x14ac:dyDescent="0.2">
      <c r="A49" s="65">
        <v>55</v>
      </c>
      <c r="B49" s="66" t="s">
        <v>4</v>
      </c>
      <c r="C49" s="84" t="s">
        <v>105</v>
      </c>
      <c r="D49" s="85" t="s">
        <v>54</v>
      </c>
      <c r="E49" s="86">
        <v>454951</v>
      </c>
      <c r="F49" s="81" t="s">
        <v>81</v>
      </c>
      <c r="G49" s="107">
        <v>0</v>
      </c>
      <c r="H49" s="87">
        <v>0</v>
      </c>
      <c r="I49" s="87">
        <f t="shared" si="2"/>
        <v>22328</v>
      </c>
      <c r="J49" s="88"/>
      <c r="K49" s="88"/>
      <c r="L49" s="88"/>
      <c r="M49" s="88"/>
      <c r="N49" s="88"/>
      <c r="O49" s="88"/>
      <c r="P49" s="88"/>
      <c r="Q49" s="88"/>
      <c r="R49" s="88"/>
      <c r="S49" s="89"/>
      <c r="T49" s="88"/>
      <c r="U49" s="88"/>
      <c r="V49" s="90"/>
    </row>
    <row r="50" spans="1:22" ht="20.25" customHeight="1" x14ac:dyDescent="0.25">
      <c r="F50" s="136"/>
    </row>
    <row r="51" spans="1:22" x14ac:dyDescent="0.2">
      <c r="G51" s="18"/>
      <c r="H51" s="18"/>
      <c r="I51" s="111"/>
    </row>
    <row r="52" spans="1:22" x14ac:dyDescent="0.2">
      <c r="F52" s="110"/>
      <c r="G52" s="18"/>
      <c r="H52" s="18"/>
    </row>
    <row r="53" spans="1:22" x14ac:dyDescent="0.2">
      <c r="F53" s="110"/>
      <c r="G53" s="18"/>
      <c r="H53" s="18"/>
      <c r="I53" s="116"/>
    </row>
    <row r="54" spans="1:22" x14ac:dyDescent="0.2">
      <c r="G54" s="18"/>
      <c r="H54" s="18"/>
    </row>
    <row r="55" spans="1:22" x14ac:dyDescent="0.2">
      <c r="I55" s="116"/>
    </row>
    <row r="56" spans="1:22" x14ac:dyDescent="0.2">
      <c r="I56" s="4"/>
    </row>
    <row r="57" spans="1:22" x14ac:dyDescent="0.2">
      <c r="I57" s="4"/>
    </row>
    <row r="65" spans="9:9" x14ac:dyDescent="0.2">
      <c r="I65" s="4"/>
    </row>
    <row r="67" spans="9:9" x14ac:dyDescent="0.2">
      <c r="I67" s="4"/>
    </row>
  </sheetData>
  <autoFilter ref="A7:W45" xr:uid="{00000000-0009-0000-0000-000000000000}"/>
  <mergeCells count="3">
    <mergeCell ref="D3:E3"/>
    <mergeCell ref="D6:E6"/>
    <mergeCell ref="D1:E1"/>
  </mergeCells>
  <pageMargins left="0.45" right="0.45" top="0.5" bottom="0.5" header="0.05" footer="0.05"/>
  <pageSetup paperSize="17"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zoomScale="85" zoomScaleNormal="85" workbookViewId="0">
      <pane xSplit="2" ySplit="7" topLeftCell="C8" activePane="bottomRight" state="frozen"/>
      <selection pane="topRight" activeCell="H1" sqref="H1"/>
      <selection pane="bottomLeft" activeCell="A8" sqref="A8"/>
      <selection pane="bottomRight" activeCell="F18" sqref="F18"/>
    </sheetView>
  </sheetViews>
  <sheetFormatPr defaultRowHeight="12.75" x14ac:dyDescent="0.2"/>
  <cols>
    <col min="1" max="1" width="6" style="18" customWidth="1"/>
    <col min="2" max="2" width="21.28515625" style="9" customWidth="1"/>
    <col min="3" max="3" width="49.85546875" style="1" customWidth="1"/>
    <col min="4" max="4" width="15.140625" bestFit="1" customWidth="1"/>
    <col min="5" max="5" width="13.5703125" customWidth="1"/>
    <col min="6" max="6" width="8.8554687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f>'FY21 Ranking Sheet '!F1</f>
        <v>44362</v>
      </c>
      <c r="C2" s="11" t="str">
        <f>'FY21 Ranking Sheet '!C3</f>
        <v>FY21 Pbud    $15.377 M</v>
      </c>
    </row>
    <row r="3" spans="1:16" x14ac:dyDescent="0.2">
      <c r="B3" s="73" t="s">
        <v>75</v>
      </c>
      <c r="C3" s="13"/>
    </row>
    <row r="4" spans="1:16" x14ac:dyDescent="0.2">
      <c r="B4" s="74"/>
      <c r="C4" s="13"/>
    </row>
    <row r="5" spans="1:16" x14ac:dyDescent="0.2">
      <c r="C5" s="28" t="e">
        <f>'FY21 Ranking Sheet '!#REF!</f>
        <v>#REF!</v>
      </c>
    </row>
    <row r="6" spans="1:16" ht="51" x14ac:dyDescent="0.2">
      <c r="A6" s="19" t="s">
        <v>13</v>
      </c>
      <c r="B6" s="2" t="s">
        <v>1</v>
      </c>
      <c r="C6" s="2" t="s">
        <v>0</v>
      </c>
      <c r="D6" s="103" t="str">
        <f>'FY21 Ranking Sheet '!G7</f>
        <v>FY21 PBud</v>
      </c>
      <c r="E6" s="103" t="str">
        <f>'FY21 Ranking Sheet '!I7</f>
        <v xml:space="preserve">FY21 Workplan Preliminary Cumulative </v>
      </c>
      <c r="F6" s="6" t="s">
        <v>92</v>
      </c>
      <c r="H6" s="29"/>
      <c r="I6" s="29"/>
      <c r="J6" s="29"/>
      <c r="K6" s="29"/>
      <c r="L6" s="29"/>
      <c r="M6" s="29"/>
      <c r="N6" s="29"/>
      <c r="O6" s="29"/>
    </row>
    <row r="7" spans="1:16" x14ac:dyDescent="0.2">
      <c r="A7" s="20"/>
      <c r="B7" s="431" t="s">
        <v>6</v>
      </c>
      <c r="C7" s="432"/>
      <c r="D7" s="432"/>
      <c r="E7" s="432"/>
      <c r="F7" s="7"/>
      <c r="H7" s="33"/>
      <c r="I7" s="33"/>
      <c r="J7" s="29"/>
      <c r="K7" s="29"/>
      <c r="L7" s="29"/>
      <c r="M7" s="29"/>
      <c r="N7" s="29"/>
      <c r="O7" s="29"/>
    </row>
    <row r="8" spans="1:16" x14ac:dyDescent="0.2">
      <c r="A8" s="23">
        <v>1</v>
      </c>
      <c r="B8" s="10" t="s">
        <v>6</v>
      </c>
      <c r="C8" s="25" t="s">
        <v>7</v>
      </c>
      <c r="D8" s="59">
        <f>'FY21 Ranking Sheet '!G9</f>
        <v>3.7</v>
      </c>
      <c r="E8" s="59">
        <f>D8</f>
        <v>3.7</v>
      </c>
      <c r="F8" s="10" t="s">
        <v>28</v>
      </c>
      <c r="H8" s="33"/>
      <c r="I8" s="33"/>
      <c r="J8" s="29"/>
      <c r="K8" s="29"/>
      <c r="L8" s="29"/>
      <c r="M8" s="29"/>
      <c r="N8" s="29"/>
      <c r="O8" s="29"/>
    </row>
    <row r="9" spans="1:16" x14ac:dyDescent="0.2">
      <c r="A9" s="23">
        <v>2</v>
      </c>
      <c r="B9" s="10" t="s">
        <v>29</v>
      </c>
      <c r="C9" s="25" t="s">
        <v>31</v>
      </c>
      <c r="D9" s="59">
        <f>'FY21 Ranking Sheet '!G11</f>
        <v>0</v>
      </c>
      <c r="E9" s="59">
        <f>D9+E8</f>
        <v>3.7</v>
      </c>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69">
        <v>3</v>
      </c>
      <c r="B12" s="60" t="str">
        <f>VLOOKUP(A12,'FY21 Ranking Sheet '!$A$15:$F$93,2,0)</f>
        <v>ESTU</v>
      </c>
      <c r="C12" s="61" t="str">
        <f>VLOOKUP(A12,'FY21 Ranking Sheet '!$A$15:$F$93,3,0)</f>
        <v xml:space="preserve">Estuary Habitat Studies </v>
      </c>
      <c r="D12" s="102">
        <f>VLOOKUP(A12,'FY21 Ranking Sheet '!$A$15:$I$45,7,0)</f>
        <v>0</v>
      </c>
      <c r="E12" s="62">
        <f>D12+E9</f>
        <v>3.7</v>
      </c>
      <c r="F12" s="63">
        <f>VLOOKUP(A12,'FY21 Ranking Sheet '!$A$15:$V$45,21,0)</f>
        <v>4</v>
      </c>
      <c r="G12" s="26"/>
      <c r="H12" s="33"/>
      <c r="I12" s="33"/>
      <c r="J12" s="29"/>
      <c r="K12" s="34"/>
      <c r="L12" s="29"/>
      <c r="M12" s="29"/>
      <c r="N12" s="29"/>
      <c r="O12" s="29"/>
    </row>
    <row r="13" spans="1:16" x14ac:dyDescent="0.2">
      <c r="A13" s="69">
        <v>4</v>
      </c>
      <c r="B13" s="60" t="str">
        <f>VLOOKUP(A13,'FY21 Ranking Sheet '!$A$15:$F$93,2,0)</f>
        <v>ESTU</v>
      </c>
      <c r="C13" s="61" t="str">
        <f>VLOOKUP(A13,'FY21 Ranking Sheet '!$A$15:$F$93,3,0)</f>
        <v>Avian Predation - Cormorant Management and Monitoring</v>
      </c>
      <c r="D13" s="102">
        <f>VLOOKUP(A13,'FY21 Ranking Sheet '!$A$15:$I$45,7,0)</f>
        <v>30</v>
      </c>
      <c r="E13" s="62">
        <f>E12+D13</f>
        <v>33.700000000000003</v>
      </c>
      <c r="F13" s="63">
        <f>VLOOKUP(A13,'FY21 Ranking Sheet '!$A$15:$V$45,21,0)</f>
        <v>0</v>
      </c>
      <c r="H13" s="33"/>
      <c r="I13" s="33"/>
      <c r="J13" s="29"/>
      <c r="K13" s="29"/>
      <c r="L13" s="29"/>
      <c r="M13" s="29"/>
      <c r="N13" s="29"/>
      <c r="O13" s="29"/>
    </row>
    <row r="14" spans="1:16" ht="25.5" x14ac:dyDescent="0.2">
      <c r="A14" s="69">
        <v>7</v>
      </c>
      <c r="B14" s="60" t="str">
        <f>VLOOKUP(A14,'FY21 Ranking Sheet '!$A$15:$F$93,2,0)</f>
        <v>TDA</v>
      </c>
      <c r="C14" s="61" t="str">
        <f>VLOOKUP(A14,'FY21 Ranking Sheet '!$A$15:$F$93,3,0)</f>
        <v>The Dalles East Fish Ladder Emergency Auxiliary Water Supply</v>
      </c>
      <c r="D14" s="102">
        <f>VLOOKUP(A14,'FY21 Ranking Sheet '!$A$15:$I$45,7,0)</f>
        <v>0</v>
      </c>
      <c r="E14" s="62">
        <f t="shared" ref="E14:E22" si="0">E13+D14</f>
        <v>33.700000000000003</v>
      </c>
      <c r="F14" s="63">
        <f>VLOOKUP(A14,'FY21 Ranking Sheet '!$A$15:$V$45,21,0)</f>
        <v>4</v>
      </c>
      <c r="H14" s="33"/>
      <c r="I14" s="33"/>
      <c r="J14" s="29"/>
      <c r="K14" s="29"/>
      <c r="L14" s="29"/>
      <c r="M14" s="29"/>
      <c r="N14" s="29"/>
      <c r="O14" s="29"/>
      <c r="P14" s="4"/>
    </row>
    <row r="15" spans="1:16" x14ac:dyDescent="0.2">
      <c r="A15" s="69">
        <v>8</v>
      </c>
      <c r="B15" s="60" t="str">
        <f>VLOOKUP(A15,'FY21 Ranking Sheet '!$A$15:$F$93,2,0)</f>
        <v>SYS</v>
      </c>
      <c r="C15" s="61" t="str">
        <f>VLOOKUP(A15,'FY21 Ranking Sheet '!$A$15:$F$93,3,0)</f>
        <v>Lower Columbia River Juvenile Survival Studies</v>
      </c>
      <c r="D15" s="102">
        <f>VLOOKUP(A15,'FY21 Ranking Sheet '!$A$15:$I$45,7,0)</f>
        <v>1500</v>
      </c>
      <c r="E15" s="62">
        <f t="shared" si="0"/>
        <v>1533.7</v>
      </c>
      <c r="F15" s="63">
        <f>VLOOKUP(A15,'FY21 Ranking Sheet '!$A$15:$V$45,21,0)</f>
        <v>5</v>
      </c>
      <c r="H15" s="33"/>
      <c r="I15" s="33"/>
      <c r="J15" s="29"/>
      <c r="K15" s="29"/>
      <c r="L15" s="29"/>
      <c r="M15" s="29"/>
      <c r="N15" s="29"/>
      <c r="O15" s="29"/>
      <c r="P15" s="4"/>
    </row>
    <row r="16" spans="1:16" x14ac:dyDescent="0.2">
      <c r="A16" s="69">
        <v>13</v>
      </c>
      <c r="B16" s="60" t="str">
        <f>VLOOKUP(A16,'FY21 Ranking Sheet '!$A$15:$F$93,2,0)</f>
        <v>SYS</v>
      </c>
      <c r="C16" s="61" t="str">
        <f>VLOOKUP(A16,'FY21 Ranking Sheet '!$A$15:$F$93,3,0)</f>
        <v>FCRPS CRFM Program Management (NWP)</v>
      </c>
      <c r="D16" s="102">
        <f>VLOOKUP(A16,'FY21 Ranking Sheet '!$A$15:$I$45,7,0)</f>
        <v>350</v>
      </c>
      <c r="E16" s="62">
        <f t="shared" si="0"/>
        <v>1883.7</v>
      </c>
      <c r="F16" s="63">
        <f>VLOOKUP(A16,'FY21 Ranking Sheet '!$A$15:$V$45,21,0)</f>
        <v>0</v>
      </c>
      <c r="H16" s="33"/>
      <c r="I16" s="33"/>
      <c r="J16" s="29"/>
      <c r="K16" s="29"/>
      <c r="L16" s="29"/>
      <c r="M16" s="29"/>
      <c r="N16" s="29"/>
      <c r="O16" s="29"/>
      <c r="P16" s="4"/>
    </row>
    <row r="17" spans="1:16" x14ac:dyDescent="0.2">
      <c r="A17" s="69">
        <v>16</v>
      </c>
      <c r="B17" s="60" t="str">
        <f>VLOOKUP(A17,'FY21 Ranking Sheet '!$A$15:$F$93,2,0)</f>
        <v>IHR</v>
      </c>
      <c r="C17" s="61" t="str">
        <f>VLOOKUP(A17,'FY21 Ranking Sheet '!$A$15:$F$93,3,0)</f>
        <v>Ice Harbor Turbine Passage Survival Program</v>
      </c>
      <c r="D17" s="102">
        <f>VLOOKUP(A17,'FY21 Ranking Sheet '!$A$15:$I$45,7,0)</f>
        <v>0</v>
      </c>
      <c r="E17" s="62">
        <f t="shared" si="0"/>
        <v>1883.7</v>
      </c>
      <c r="F17" s="63">
        <f>VLOOKUP(A17,'FY21 Ranking Sheet '!$A$15:$V$45,21,0)</f>
        <v>0</v>
      </c>
      <c r="H17" s="33"/>
      <c r="I17" s="33"/>
      <c r="J17" s="30"/>
      <c r="K17" s="29"/>
      <c r="L17" s="29"/>
      <c r="M17" s="29"/>
      <c r="N17" s="29"/>
      <c r="O17" s="29"/>
      <c r="P17" s="4"/>
    </row>
    <row r="18" spans="1:16" ht="25.5" x14ac:dyDescent="0.2">
      <c r="A18" s="69">
        <v>17</v>
      </c>
      <c r="B18" s="60" t="str">
        <f>VLOOKUP(A18,'FY21 Ranking Sheet '!$A$15:$F$93,2,0)</f>
        <v>LMN</v>
      </c>
      <c r="C18" s="61" t="str">
        <f>VLOOKUP(A18,'FY21 Ranking Sheet '!$A$15:$F$93,3,0)</f>
        <v>Lower Monumental Outfall Primary Bypass Pipe Expansion Joint Deficiency Correction</v>
      </c>
      <c r="D18" s="102">
        <f>VLOOKUP(A18,'FY21 Ranking Sheet '!$A$15:$I$45,7,0)</f>
        <v>0</v>
      </c>
      <c r="E18" s="62">
        <f t="shared" si="0"/>
        <v>1883.7</v>
      </c>
      <c r="F18" s="63">
        <f>VLOOKUP(A18,'FY21 Ranking Sheet '!$A$15:$V$45,21,0)</f>
        <v>0</v>
      </c>
      <c r="H18" s="33"/>
      <c r="I18" s="33"/>
      <c r="J18" s="29"/>
      <c r="K18" s="29"/>
      <c r="L18" s="29"/>
      <c r="M18" s="29"/>
      <c r="N18" s="29"/>
      <c r="O18" s="29"/>
    </row>
    <row r="19" spans="1:16" x14ac:dyDescent="0.2">
      <c r="A19" s="69">
        <v>19</v>
      </c>
      <c r="B19" s="60" t="str">
        <f>VLOOKUP(A19,'FY21 Ranking Sheet '!$A$15:$F$93,2,0)</f>
        <v>LGO</v>
      </c>
      <c r="C19" s="61" t="str">
        <f>VLOOKUP(A19,'FY21 Ranking Sheet '!$A$15:$F$93,3,0)</f>
        <v>Little Goose Adult Ladder Temperature Mitigation</v>
      </c>
      <c r="D19" s="102">
        <f>VLOOKUP(A19,'FY21 Ranking Sheet '!$A$15:$I$45,7,0)</f>
        <v>85</v>
      </c>
      <c r="E19" s="62">
        <f t="shared" si="0"/>
        <v>1968.7</v>
      </c>
      <c r="F19" s="63">
        <f>VLOOKUP(A19,'FY21 Ranking Sheet '!$A$15:$V$45,21,0)</f>
        <v>0</v>
      </c>
      <c r="H19" s="33"/>
      <c r="I19" s="33"/>
      <c r="J19" s="35"/>
      <c r="K19" s="35"/>
      <c r="L19" s="29"/>
      <c r="M19" s="29"/>
      <c r="N19" s="29"/>
      <c r="O19" s="29"/>
    </row>
    <row r="20" spans="1:16" s="27" customFormat="1" x14ac:dyDescent="0.2">
      <c r="A20" s="69">
        <v>21</v>
      </c>
      <c r="B20" s="60" t="str">
        <f>VLOOKUP(A20,'FY21 Ranking Sheet '!$A$15:$F$93,2,0)</f>
        <v>LGR</v>
      </c>
      <c r="C20" s="61" t="str">
        <f>VLOOKUP(A20,'FY21 Ranking Sheet '!$A$15:$F$93,3,0)</f>
        <v xml:space="preserve">Lower Granite Spillway PIT Detection </v>
      </c>
      <c r="D20" s="102">
        <f>VLOOKUP(A20,'FY21 Ranking Sheet '!$A$15:$I$45,7,0)</f>
        <v>50</v>
      </c>
      <c r="E20" s="62">
        <f t="shared" si="0"/>
        <v>2018.7</v>
      </c>
      <c r="F20" s="63">
        <f>VLOOKUP(A20,'FY21 Ranking Sheet '!$A$15:$V$45,21,0)</f>
        <v>0</v>
      </c>
      <c r="G20" s="26"/>
      <c r="H20" s="36"/>
      <c r="I20" s="33"/>
      <c r="J20" s="37"/>
      <c r="K20" s="35"/>
      <c r="L20" s="16"/>
      <c r="M20" s="16"/>
      <c r="N20" s="16"/>
      <c r="O20" s="16"/>
    </row>
    <row r="21" spans="1:16" ht="25.5" x14ac:dyDescent="0.2">
      <c r="A21" s="69">
        <v>22</v>
      </c>
      <c r="B21" s="60" t="str">
        <f>VLOOKUP(A21,'FY21 Ranking Sheet '!$A$15:$F$93,2,0)</f>
        <v>LGR</v>
      </c>
      <c r="C21" s="61" t="str">
        <f>VLOOKUP(A21,'FY21 Ranking Sheet '!$A$15:$F$93,3,0)</f>
        <v>Lower Granite Spillway PIT Tag Detection - Post Construction Monitoring</v>
      </c>
      <c r="D21" s="102">
        <f>VLOOKUP(A21,'FY21 Ranking Sheet '!$A$15:$I$45,7,0)</f>
        <v>0</v>
      </c>
      <c r="E21" s="62">
        <f t="shared" si="0"/>
        <v>2018.7</v>
      </c>
      <c r="F21" s="63">
        <f>VLOOKUP(A21,'FY21 Ranking Sheet '!$A$15:$V$45,21,0)</f>
        <v>5</v>
      </c>
      <c r="H21" s="33"/>
      <c r="I21" s="33"/>
      <c r="J21" s="35"/>
      <c r="K21" s="35"/>
      <c r="L21" s="29"/>
      <c r="M21" s="29"/>
      <c r="N21" s="29"/>
      <c r="O21" s="29"/>
    </row>
    <row r="22" spans="1:16" ht="25.5" x14ac:dyDescent="0.2">
      <c r="A22" s="70">
        <v>23</v>
      </c>
      <c r="B22" s="60" t="str">
        <f>VLOOKUP(A22,'FY21 Ranking Sheet '!$A$15:$F$93,2,0)</f>
        <v>LGR</v>
      </c>
      <c r="C22" s="61" t="str">
        <f>VLOOKUP(A22,'FY21 Ranking Sheet '!$A$15:$F$93,3,0)</f>
        <v>Lower Granite Juvenile Bypass Facility - Phase 1a (Gatewell to Separator), Phase 1b (Outfall) Close Out</v>
      </c>
      <c r="D22" s="102">
        <f>VLOOKUP(A22,'FY21 Ranking Sheet '!$A$15:$I$45,7,0)</f>
        <v>3500</v>
      </c>
      <c r="E22" s="62">
        <f t="shared" si="0"/>
        <v>5518.7</v>
      </c>
      <c r="F22" s="63">
        <f>VLOOKUP(A22,'FY21 Ranking Sheet '!$A$15:$V$45,21,0)</f>
        <v>0</v>
      </c>
      <c r="H22" s="33"/>
      <c r="I22" s="33"/>
      <c r="J22" s="35"/>
      <c r="K22" s="35"/>
      <c r="L22" s="29"/>
      <c r="M22" s="29"/>
      <c r="N22" s="29"/>
      <c r="O22" s="29"/>
    </row>
    <row r="23" spans="1:16" ht="25.5" x14ac:dyDescent="0.2">
      <c r="A23" s="69">
        <v>29</v>
      </c>
      <c r="B23" s="60" t="str">
        <f>VLOOKUP(A23,'FY21 Ranking Sheet '!$A$15:$F$93,2,0)</f>
        <v>SYS</v>
      </c>
      <c r="C23" s="61" t="str">
        <f>VLOOKUP(A23,'FY21 Ranking Sheet '!$A$15:$F$93,3,0)</f>
        <v>LMO FGE SOG vs PROG (SR 10-min intake gate closure)</v>
      </c>
      <c r="D23" s="102">
        <f>VLOOKUP(A23,'FY21 Ranking Sheet '!$A$15:$I$45,7,0)</f>
        <v>0</v>
      </c>
      <c r="E23" s="62">
        <f>E22+D23</f>
        <v>5518.7</v>
      </c>
      <c r="F23" s="63">
        <f>VLOOKUP(A23,'FY21 Ranking Sheet '!$A$15:$V$45,21,0)</f>
        <v>0</v>
      </c>
      <c r="H23" s="33"/>
      <c r="I23" s="33"/>
      <c r="J23" s="35"/>
      <c r="K23" s="35"/>
      <c r="L23" s="29"/>
      <c r="M23" s="29"/>
      <c r="N23" s="29"/>
      <c r="O23" s="29"/>
      <c r="P23" s="4"/>
    </row>
    <row r="24" spans="1:16" x14ac:dyDescent="0.2">
      <c r="A24" s="69">
        <v>33</v>
      </c>
      <c r="B24" s="60" t="str">
        <f>VLOOKUP(A24,'FY21 Ranking Sheet '!$A$15:$F$93,2,0)</f>
        <v>SYS</v>
      </c>
      <c r="C24" s="61" t="str">
        <f>VLOOKUP(A24,'FY21 Ranking Sheet '!$A$15:$F$93,3,0)</f>
        <v>Columbia River System Operations (CRSO) EIS</v>
      </c>
      <c r="D24" s="102">
        <f>VLOOKUP(A24,'FY21 Ranking Sheet '!$A$15:$I$45,7,0)</f>
        <v>1372</v>
      </c>
      <c r="E24" s="62">
        <f t="shared" ref="E24:E41" si="1">E23+D24</f>
        <v>6890.7</v>
      </c>
      <c r="F24" s="63">
        <f>VLOOKUP(A24,'FY21 Ranking Sheet '!$A$15:$V$45,21,0)</f>
        <v>0</v>
      </c>
      <c r="H24" s="33"/>
      <c r="I24" s="33"/>
      <c r="J24" s="35"/>
      <c r="K24" s="35"/>
      <c r="L24" s="29"/>
      <c r="M24" s="29"/>
      <c r="N24" s="29"/>
      <c r="O24" s="29"/>
    </row>
    <row r="25" spans="1:16" x14ac:dyDescent="0.2">
      <c r="A25" s="69">
        <v>35</v>
      </c>
      <c r="B25" s="60" t="str">
        <f>VLOOKUP(A25,'FY21 Ranking Sheet '!$A$15:$F$93,2,0)</f>
        <v>SYS</v>
      </c>
      <c r="C25" s="61" t="str">
        <f>VLOOKUP(A25,'FY21 Ranking Sheet '!$A$15:$F$93,3,0)</f>
        <v>FCRPS CRFM Program Management  (NWW)</v>
      </c>
      <c r="D25" s="102">
        <f>VLOOKUP(A25,'FY21 Ranking Sheet '!$A$15:$I$45,7,0)</f>
        <v>150</v>
      </c>
      <c r="E25" s="62">
        <f t="shared" si="1"/>
        <v>7040.7</v>
      </c>
      <c r="F25" s="63">
        <f>VLOOKUP(A25,'FY21 Ranking Sheet '!$A$15:$V$45,21,0)</f>
        <v>0</v>
      </c>
      <c r="H25" s="33"/>
      <c r="I25" s="33"/>
      <c r="J25" s="35"/>
      <c r="K25" s="35"/>
      <c r="L25" s="29"/>
      <c r="M25" s="29"/>
      <c r="N25" s="29"/>
      <c r="O25" s="29"/>
    </row>
    <row r="26" spans="1:16" x14ac:dyDescent="0.2">
      <c r="A26" s="69">
        <v>43</v>
      </c>
      <c r="B26" s="60" t="str">
        <f>VLOOKUP(A26,'FY21 Ranking Sheet '!$A$15:$F$93,2,0)</f>
        <v xml:space="preserve">BON </v>
      </c>
      <c r="C26" s="61" t="str">
        <f>VLOOKUP(A26,'FY21 Ranking Sheet '!$A$15:$F$93,3,0)</f>
        <v>Bonneville Powerhouse 2 Fish Guidance Efficiency</v>
      </c>
      <c r="D26" s="102">
        <f>VLOOKUP(A26,'FY21 Ranking Sheet '!$A$15:$I$45,7,0)</f>
        <v>0</v>
      </c>
      <c r="E26" s="62">
        <f t="shared" si="1"/>
        <v>7040.7</v>
      </c>
      <c r="F26" s="63">
        <f>VLOOKUP(A26,'FY21 Ranking Sheet '!$A$15:$V$45,21,0)</f>
        <v>4</v>
      </c>
      <c r="H26" s="33"/>
      <c r="I26" s="33"/>
      <c r="J26" s="35"/>
      <c r="K26" s="35"/>
      <c r="L26" s="29"/>
      <c r="M26" s="29"/>
      <c r="N26" s="29"/>
      <c r="O26" s="29"/>
    </row>
    <row r="27" spans="1:16" ht="25.5" x14ac:dyDescent="0.2">
      <c r="A27" s="69">
        <v>45</v>
      </c>
      <c r="B27" s="60" t="str">
        <f>VLOOKUP(A27,'FY21 Ranking Sheet '!$A$15:$F$93,2,0)</f>
        <v>SYS</v>
      </c>
      <c r="C27" s="61" t="str">
        <f>VLOOKUP(A27,'FY21 Ranking Sheet '!$A$15:$F$93,3,0)</f>
        <v>Caspian Tern Management Plan (Avian Predation Monitoring)</v>
      </c>
      <c r="D27" s="102">
        <f>VLOOKUP(A27,'FY21 Ranking Sheet '!$A$15:$I$45,7,0)</f>
        <v>0</v>
      </c>
      <c r="E27" s="62">
        <f t="shared" si="1"/>
        <v>7040.7</v>
      </c>
      <c r="F27" s="63">
        <f>VLOOKUP(A27,'FY21 Ranking Sheet '!$A$15:$V$45,21,0)</f>
        <v>0</v>
      </c>
      <c r="G27" s="26"/>
      <c r="H27" s="33"/>
      <c r="I27" s="33"/>
      <c r="J27" s="35"/>
      <c r="K27" s="35"/>
      <c r="L27" s="29"/>
      <c r="M27" s="29"/>
      <c r="N27" s="29"/>
      <c r="O27" s="29"/>
    </row>
    <row r="28" spans="1:16" ht="25.5" x14ac:dyDescent="0.2">
      <c r="A28" s="69">
        <v>37</v>
      </c>
      <c r="B28" s="60" t="str">
        <f>VLOOKUP(A28,'FY21 Ranking Sheet '!$A$15:$F$93,2,0)</f>
        <v>SYS</v>
      </c>
      <c r="C28" s="61" t="str">
        <f>VLOOKUP(A28,'FY21 Ranking Sheet '!$A$15:$F$93,3,0)</f>
        <v>Smolt Susceptibility to Avian Predation Post-Bonneville (Placeholder)</v>
      </c>
      <c r="D28" s="102">
        <f>VLOOKUP(A28,'FY21 Ranking Sheet '!$A$15:$I$45,7,0)</f>
        <v>0</v>
      </c>
      <c r="E28" s="62">
        <f t="shared" si="1"/>
        <v>7040.7</v>
      </c>
      <c r="F28" s="63" t="str">
        <f>VLOOKUP(A28,'FY21 Ranking Sheet '!$A$15:$V$45,21,0)</f>
        <v>D</v>
      </c>
      <c r="H28" s="33"/>
      <c r="I28" s="33"/>
      <c r="J28" s="35"/>
      <c r="K28" s="29"/>
      <c r="L28" s="29"/>
      <c r="M28" s="29"/>
      <c r="N28" s="29"/>
      <c r="O28" s="29"/>
    </row>
    <row r="29" spans="1:16" x14ac:dyDescent="0.2">
      <c r="A29" s="69">
        <v>49</v>
      </c>
      <c r="B29" s="60" t="e">
        <f>VLOOKUP(A29,'FY21 Ranking Sheet '!$A$15:$F$93,2,0)</f>
        <v>#N/A</v>
      </c>
      <c r="C29" s="61" t="e">
        <f>VLOOKUP(A29,'FY21 Ranking Sheet '!$A$15:$F$93,3,0)</f>
        <v>#N/A</v>
      </c>
      <c r="D29" s="102" t="e">
        <f>VLOOKUP(A29,'FY21 Ranking Sheet '!$A$15:$I$45,7,0)</f>
        <v>#N/A</v>
      </c>
      <c r="E29" s="62" t="e">
        <f t="shared" si="1"/>
        <v>#N/A</v>
      </c>
      <c r="F29" s="63" t="e">
        <f>VLOOKUP(A29,'FY21 Ranking Sheet '!$A$15:$V$45,21,0)</f>
        <v>#N/A</v>
      </c>
      <c r="H29" s="33"/>
      <c r="I29" s="33"/>
      <c r="J29" s="35"/>
      <c r="K29" s="29"/>
      <c r="L29" s="29"/>
      <c r="M29" s="29"/>
      <c r="N29" s="29"/>
      <c r="O29" s="29"/>
    </row>
    <row r="30" spans="1:16" x14ac:dyDescent="0.2">
      <c r="A30" s="69">
        <v>31</v>
      </c>
      <c r="B30" s="60" t="str">
        <f>VLOOKUP(A30,'FY21 Ranking Sheet '!$A$15:$F$93,2,0)</f>
        <v>SYS</v>
      </c>
      <c r="C30" s="61" t="str">
        <f>VLOOKUP(A30,'FY21 Ranking Sheet '!$A$15:$F$93,3,0)</f>
        <v>Snake River Adult Sockeye Passage Initiatives</v>
      </c>
      <c r="D30" s="102">
        <f>VLOOKUP(A30,'FY21 Ranking Sheet '!$A$15:$I$45,7,0)</f>
        <v>0</v>
      </c>
      <c r="E30" s="62" t="e">
        <f t="shared" si="1"/>
        <v>#N/A</v>
      </c>
      <c r="F30" s="63">
        <f>VLOOKUP(A30,'FY21 Ranking Sheet '!$A$15:$V$45,21,0)</f>
        <v>0</v>
      </c>
      <c r="H30" s="33"/>
      <c r="I30" s="33"/>
      <c r="J30" s="35"/>
      <c r="K30" s="29"/>
      <c r="L30" s="29"/>
      <c r="M30" s="29"/>
      <c r="N30" s="29"/>
      <c r="O30" s="29"/>
    </row>
    <row r="31" spans="1:16" x14ac:dyDescent="0.2">
      <c r="A31" s="69">
        <v>32</v>
      </c>
      <c r="B31" s="60" t="str">
        <f>VLOOKUP(A31,'FY21 Ranking Sheet '!$A$15:$F$93,2,0)</f>
        <v>SYS</v>
      </c>
      <c r="C31" s="61" t="str">
        <f>VLOOKUP(A31,'FY21 Ranking Sheet '!$A$15:$F$93,3,0)</f>
        <v>Inland Avian Predation</v>
      </c>
      <c r="D31" s="102">
        <f>VLOOKUP(A31,'FY21 Ranking Sheet '!$A$15:$I$45,7,0)</f>
        <v>0</v>
      </c>
      <c r="E31" s="62" t="e">
        <f t="shared" si="1"/>
        <v>#N/A</v>
      </c>
      <c r="F31" s="63">
        <f>VLOOKUP(A31,'FY21 Ranking Sheet '!$A$15:$V$45,21,0)</f>
        <v>0</v>
      </c>
      <c r="H31" s="33"/>
      <c r="I31" s="33"/>
      <c r="J31" s="35"/>
      <c r="K31" s="29"/>
      <c r="L31" s="29"/>
      <c r="M31" s="29"/>
      <c r="N31" s="29"/>
      <c r="O31" s="29"/>
    </row>
    <row r="32" spans="1:16" x14ac:dyDescent="0.2">
      <c r="A32" s="69">
        <v>9</v>
      </c>
      <c r="B32" s="60" t="str">
        <f>VLOOKUP(A32,'FY21 Ranking Sheet '!$A$15:$F$93,2,0)</f>
        <v>SYS</v>
      </c>
      <c r="C32" s="61" t="str">
        <f>VLOOKUP(A32,'FY21 Ranking Sheet '!$A$15:$F$93,3,0)</f>
        <v>Avian Island PIT Detection</v>
      </c>
      <c r="D32" s="102">
        <f>VLOOKUP(A32,'FY21 Ranking Sheet '!$A$15:$I$45,7,0)</f>
        <v>270</v>
      </c>
      <c r="E32" s="62" t="e">
        <f t="shared" si="1"/>
        <v>#N/A</v>
      </c>
      <c r="F32" s="63">
        <f>VLOOKUP(A32,'FY21 Ranking Sheet '!$A$15:$V$45,21,0)</f>
        <v>4</v>
      </c>
      <c r="H32" s="33"/>
      <c r="I32" s="33"/>
      <c r="J32" s="35"/>
      <c r="K32" s="29"/>
      <c r="L32" s="29"/>
      <c r="M32" s="29"/>
      <c r="N32" s="29"/>
      <c r="O32" s="29"/>
    </row>
    <row r="33" spans="1:15" ht="25.5" x14ac:dyDescent="0.2">
      <c r="A33" s="69">
        <v>12</v>
      </c>
      <c r="B33" s="60" t="str">
        <f>VLOOKUP(A33,'FY21 Ranking Sheet '!$A$15:$F$93,2,0)</f>
        <v>BON/JDA/TDA</v>
      </c>
      <c r="C33" s="61" t="str">
        <f>VLOOKUP(A33,'FY21 Ranking Sheet '!$A$15:$F$93,3,0)</f>
        <v>Reservoir Temperature Monitoring at Lower Columbia River Dams</v>
      </c>
      <c r="D33" s="102">
        <f>VLOOKUP(A33,'FY21 Ranking Sheet '!$A$15:$I$45,7,0)</f>
        <v>0</v>
      </c>
      <c r="E33" s="62" t="e">
        <f t="shared" si="1"/>
        <v>#N/A</v>
      </c>
      <c r="F33" s="63">
        <f>VLOOKUP(A33,'FY21 Ranking Sheet '!$A$15:$V$45,21,0)</f>
        <v>0</v>
      </c>
      <c r="H33" s="33"/>
      <c r="I33" s="33"/>
      <c r="J33" s="35"/>
      <c r="K33" s="29"/>
      <c r="L33" s="29"/>
      <c r="M33" s="29"/>
      <c r="N33" s="29"/>
      <c r="O33" s="29"/>
    </row>
    <row r="34" spans="1:15" ht="25.5" x14ac:dyDescent="0.2">
      <c r="A34" s="69">
        <v>14</v>
      </c>
      <c r="B34" s="60" t="str">
        <f>VLOOKUP(A34,'FY21 Ranking Sheet '!$A$15:$F$93,2,0)</f>
        <v>MCN</v>
      </c>
      <c r="C34" s="61" t="str">
        <f>VLOOKUP(A34,'FY21 Ranking Sheet '!$A$15:$F$93,3,0)</f>
        <v>McNary Avian Deterrent Deficiency Correction and Avian Wire Design Feasibility Report</v>
      </c>
      <c r="D34" s="102">
        <f>VLOOKUP(A34,'FY21 Ranking Sheet '!$A$15:$I$45,7,0)</f>
        <v>1150</v>
      </c>
      <c r="E34" s="62" t="e">
        <f t="shared" si="1"/>
        <v>#N/A</v>
      </c>
      <c r="F34" s="63">
        <f>VLOOKUP(A34,'FY21 Ranking Sheet '!$A$15:$V$45,21,0)</f>
        <v>4</v>
      </c>
      <c r="H34" s="33"/>
      <c r="I34" s="33"/>
      <c r="J34" s="35"/>
      <c r="K34" s="29"/>
      <c r="L34" s="29"/>
      <c r="M34" s="29"/>
      <c r="N34" s="29"/>
      <c r="O34" s="29"/>
    </row>
    <row r="35" spans="1:15" ht="25.5" x14ac:dyDescent="0.2">
      <c r="A35" s="69">
        <v>39</v>
      </c>
      <c r="B35" s="60" t="str">
        <f>VLOOKUP(A35,'FY21 Ranking Sheet '!$A$15:$F$93,2,0)</f>
        <v>TDA</v>
      </c>
      <c r="C35" s="61" t="str">
        <f>VLOOKUP(A35,'FY21 Ranking Sheet '!$A$15:$F$93,3,0)</f>
        <v>The Dalles Sluiceway PIT Detection Feasibility Evaluation (Placeholder)</v>
      </c>
      <c r="D35" s="102">
        <f>VLOOKUP(A35,'FY21 Ranking Sheet '!$A$15:$I$45,7,0)</f>
        <v>0</v>
      </c>
      <c r="E35" s="62" t="e">
        <f t="shared" si="1"/>
        <v>#N/A</v>
      </c>
      <c r="F35" s="63" t="str">
        <f>VLOOKUP(A35,'FY21 Ranking Sheet '!$A$15:$V$45,21,0)</f>
        <v>D</v>
      </c>
      <c r="H35" s="33"/>
      <c r="I35" s="33"/>
      <c r="J35" s="35"/>
      <c r="K35" s="29"/>
      <c r="L35" s="29"/>
      <c r="M35" s="29"/>
      <c r="N35" s="29"/>
      <c r="O35" s="29"/>
    </row>
    <row r="36" spans="1:15" x14ac:dyDescent="0.2">
      <c r="A36" s="69">
        <v>41</v>
      </c>
      <c r="B36" s="60" t="str">
        <f>VLOOKUP(A36,'FY21 Ranking Sheet '!$A$15:$F$93,2,0)</f>
        <v>SYS</v>
      </c>
      <c r="C36" s="61" t="str">
        <f>VLOOKUP(A36,'FY21 Ranking Sheet '!$A$15:$F$93,3,0)</f>
        <v>Spillway and Turbine PIT Tag Detection Feasibility Study</v>
      </c>
      <c r="D36" s="102">
        <f>VLOOKUP(A36,'FY21 Ranking Sheet '!$A$15:$I$45,7,0)</f>
        <v>0</v>
      </c>
      <c r="E36" s="62" t="e">
        <f t="shared" si="1"/>
        <v>#N/A</v>
      </c>
      <c r="F36" s="63" t="str">
        <f>VLOOKUP(A36,'FY21 Ranking Sheet '!$A$15:$V$45,21,0)</f>
        <v>D</v>
      </c>
      <c r="H36" s="33"/>
      <c r="I36" s="33"/>
      <c r="J36" s="35"/>
      <c r="K36" s="29"/>
      <c r="L36" s="29"/>
      <c r="M36" s="29"/>
      <c r="N36" s="29"/>
      <c r="O36" s="29"/>
    </row>
    <row r="37" spans="1:15" x14ac:dyDescent="0.2">
      <c r="A37" s="69">
        <v>15</v>
      </c>
      <c r="B37" s="60" t="str">
        <f>VLOOKUP(A37,'FY21 Ranking Sheet '!$A$15:$F$93,2,0)</f>
        <v>MCN</v>
      </c>
      <c r="C37" s="61" t="str">
        <f>VLOOKUP(A37,'FY21 Ranking Sheet '!$A$15:$F$93,3,0)</f>
        <v>McNary Top Spill Weir (TSW) Permanence</v>
      </c>
      <c r="D37" s="102">
        <f>VLOOKUP(A37,'FY21 Ranking Sheet '!$A$15:$I$45,7,0)</f>
        <v>0</v>
      </c>
      <c r="E37" s="62" t="e">
        <f t="shared" si="1"/>
        <v>#N/A</v>
      </c>
      <c r="F37" s="63">
        <f>VLOOKUP(A37,'FY21 Ranking Sheet '!$A$15:$V$45,21,0)</f>
        <v>0</v>
      </c>
      <c r="H37" s="29"/>
      <c r="I37" s="33"/>
      <c r="J37" s="29"/>
      <c r="K37" s="29"/>
      <c r="L37" s="29"/>
      <c r="M37" s="29"/>
      <c r="N37" s="29"/>
      <c r="O37" s="29"/>
    </row>
    <row r="38" spans="1:15" x14ac:dyDescent="0.2">
      <c r="A38" s="69">
        <v>11</v>
      </c>
      <c r="B38" s="60" t="str">
        <f>VLOOKUP(A38,'FY21 Ranking Sheet '!$A$15:$F$93,2,0)</f>
        <v>JDA</v>
      </c>
      <c r="C38" s="61" t="str">
        <f>VLOOKUP(A38,'FY21 Ranking Sheet '!$A$15:$F$93,3,0)</f>
        <v>John Day Mitigation</v>
      </c>
      <c r="D38" s="102">
        <f>VLOOKUP(A38,'FY21 Ranking Sheet '!$A$15:$I$45,7,0)</f>
        <v>0</v>
      </c>
      <c r="E38" s="62" t="e">
        <f t="shared" si="1"/>
        <v>#N/A</v>
      </c>
      <c r="F38" s="63">
        <f>VLOOKUP(A38,'FY21 Ranking Sheet '!$A$15:$V$45,21,0)</f>
        <v>0</v>
      </c>
    </row>
    <row r="39" spans="1:15" x14ac:dyDescent="0.2">
      <c r="A39" s="69">
        <v>50</v>
      </c>
      <c r="B39" s="60" t="str">
        <f>VLOOKUP(A39,'FY21 Ranking Sheet '!$A$15:$F$93,2,0)</f>
        <v>LGO</v>
      </c>
      <c r="C39" s="61" t="str">
        <f>VLOOKUP(A39,'FY21 Ranking Sheet '!$A$15:$F$93,3,0)</f>
        <v>Little Goose Adult Ladder PIT Feasibility</v>
      </c>
      <c r="D39" s="102">
        <f>VLOOKUP(A39,'FY21 Ranking Sheet '!$A$15:$I$45,7,0)</f>
        <v>0</v>
      </c>
      <c r="E39" s="62" t="e">
        <f t="shared" si="1"/>
        <v>#N/A</v>
      </c>
      <c r="F39" s="63">
        <f>VLOOKUP(A39,'FY21 Ranking Sheet '!$A$15:$V$45,21,0)</f>
        <v>1</v>
      </c>
    </row>
    <row r="40" spans="1:15" x14ac:dyDescent="0.2">
      <c r="A40" s="69">
        <v>51</v>
      </c>
      <c r="B40" s="60" t="str">
        <f>VLOOKUP(A40,'FY21 Ranking Sheet '!$A$15:$F$93,2,0)</f>
        <v>MCN</v>
      </c>
      <c r="C40" s="61" t="str">
        <f>VLOOKUP(A40,'FY21 Ranking Sheet '!$A$15:$F$93,3,0)</f>
        <v>McNary Steelhead Overshoot</v>
      </c>
      <c r="D40" s="102">
        <f>VLOOKUP(A40,'FY21 Ranking Sheet '!$A$15:$I$45,7,0)</f>
        <v>0</v>
      </c>
      <c r="E40" s="62" t="e">
        <f t="shared" si="1"/>
        <v>#N/A</v>
      </c>
      <c r="F40" s="63">
        <f>VLOOKUP(A40,'FY21 Ranking Sheet '!$A$15:$V$45,21,0)</f>
        <v>4</v>
      </c>
    </row>
    <row r="41" spans="1:15" ht="25.5" x14ac:dyDescent="0.2">
      <c r="A41" s="69">
        <v>52</v>
      </c>
      <c r="B41" s="60" t="str">
        <f>VLOOKUP(A41,'FY21 Ranking Sheet '!$A$15:$F$93,2,0)</f>
        <v>LGR</v>
      </c>
      <c r="C41" s="61" t="str">
        <f>VLOOKUP(A41,'FY21 Ranking Sheet '!$A$15:$F$93,3,0)</f>
        <v>Lower Granite and Little Goose Deep Spill vs. RSW summer subyearlings</v>
      </c>
      <c r="D41" s="102">
        <f>VLOOKUP(A41,'FY21 Ranking Sheet '!$A$15:$I$45,7,0)</f>
        <v>0</v>
      </c>
      <c r="E41" s="62" t="e">
        <f t="shared" si="1"/>
        <v>#N/A</v>
      </c>
      <c r="F41" s="63" t="str">
        <f>VLOOKUP(A41,'FY21 Ranking Sheet '!$A$15:$V$45,21,0)</f>
        <v>D</v>
      </c>
    </row>
  </sheetData>
  <sortState xmlns:xlrd2="http://schemas.microsoft.com/office/spreadsheetml/2017/richdata2" ref="A13:G58">
    <sortCondition descending="1" ref="F13:F58"/>
  </sortState>
  <mergeCells count="1">
    <mergeCell ref="B7:E7"/>
  </mergeCells>
  <pageMargins left="0" right="0" top="0.5" bottom="0.5" header="0.3" footer="0.3"/>
  <pageSetup paperSize="17"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FY23 Ranking Sheet</vt:lpstr>
      <vt:lpstr>FY22 Ranking Sheet-Jul</vt:lpstr>
      <vt:lpstr>FY22 Ranking Sheet-Sept</vt:lpstr>
      <vt:lpstr>FY22 Ranked Order-Sept</vt:lpstr>
      <vt:lpstr>FY21 Ranking Sheet </vt:lpstr>
      <vt:lpstr>FY21 Ranked Order</vt:lpstr>
      <vt:lpstr>'FY21 Ranked Order'!Print_Titles</vt:lpstr>
      <vt:lpstr>'FY21 Ranking Sheet '!Print_Titles</vt:lpstr>
      <vt:lpstr>'FY22 Ranked Order-Sept'!Print_Titles</vt:lpstr>
      <vt:lpstr>'FY22 Ranking Sheet-Jul'!Print_Titles</vt:lpstr>
      <vt:lpstr>'FY22 Ranking Sheet-Sept'!Print_Titles</vt:lpstr>
      <vt:lpstr>'FY23 Ranking Sheet'!Print_Titles</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Royer, Ida M CIV USARMY CENWP (USA)</cp:lastModifiedBy>
  <cp:lastPrinted>2019-12-18T20:08:09Z</cp:lastPrinted>
  <dcterms:created xsi:type="dcterms:W3CDTF">2010-12-09T16:31:56Z</dcterms:created>
  <dcterms:modified xsi:type="dcterms:W3CDTF">2022-10-20T16:35:22Z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